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15" windowHeight="10245" tabRatio="816" activeTab="1"/>
  </bookViews>
  <sheets>
    <sheet name="PREMISAS PRE GOB" sheetId="1" r:id="rId1"/>
    <sheet name="CONTEOS 30-70 PRE GOB" sheetId="2" r:id="rId2"/>
    <sheet name="PATRÓN PRECAMPAÑA GOB RADIO" sheetId="43" r:id="rId3"/>
    <sheet name="PATRÓN PRECAMPAÑA GOB TV" sheetId="42" r:id="rId4"/>
    <sheet name="PREMISAS PRE DIP" sheetId="28" r:id="rId5"/>
    <sheet name="CONTEOS 30-70 PRE DIP" sheetId="29" r:id="rId6"/>
    <sheet name="PATRON PRECAMPAÑA DIP RADIO " sheetId="45" r:id="rId7"/>
    <sheet name="PATRON PRECAMPAÑA DIP TV" sheetId="44" r:id="rId8"/>
  </sheets>
  <definedNames>
    <definedName name="_xlnm.Print_Area" localSheetId="5">'CONTEOS 30-70 PRE DIP'!$A$1:$H$21</definedName>
    <definedName name="_xlnm.Print_Area" localSheetId="1">'CONTEOS 30-70 PRE GOB'!$A$1:$H$20</definedName>
    <definedName name="_xlnm.Print_Area" localSheetId="6">'PATRON PRECAMPAÑA DIP RADIO '!$A$1:$S$31</definedName>
    <definedName name="_xlnm.Print_Area" localSheetId="7">'PATRON PRECAMPAÑA DIP TV'!$A$1:$S$31</definedName>
    <definedName name="_xlnm.Print_Area" localSheetId="2">'PATRÓN PRECAMPAÑA GOB RADIO'!$A$1:$AN$32</definedName>
    <definedName name="_xlnm.Print_Area" localSheetId="3">'PATRÓN PRECAMPAÑA GOB TV'!$A$1:$AN$32</definedName>
    <definedName name="_xlnm.Print_Area" localSheetId="4">'PREMISAS PRE DIP'!$A$1:$G$30</definedName>
    <definedName name="_xlnm.Print_Area" localSheetId="0">'PREMISAS PRE GOB'!$A$1:$G$30</definedName>
  </definedNames>
  <calcPr calcId="125725"/>
</workbook>
</file>

<file path=xl/calcChain.xml><?xml version="1.0" encoding="utf-8"?>
<calcChain xmlns="http://schemas.openxmlformats.org/spreadsheetml/2006/main">
  <c r="F44" i="45"/>
  <c r="F43"/>
  <c r="I41"/>
  <c r="F41"/>
  <c r="I40"/>
  <c r="F40"/>
  <c r="I38"/>
  <c r="F38"/>
  <c r="I37"/>
  <c r="F37"/>
  <c r="I36"/>
  <c r="F36"/>
  <c r="I34"/>
  <c r="F34"/>
  <c r="I33"/>
  <c r="F33"/>
  <c r="I41" i="44"/>
  <c r="I40"/>
  <c r="I38"/>
  <c r="I37"/>
  <c r="I36"/>
  <c r="I34"/>
  <c r="I33"/>
  <c r="J42" i="45" l="1"/>
  <c r="J39"/>
  <c r="J35"/>
  <c r="F45"/>
  <c r="J44" l="1"/>
  <c r="H46" s="1"/>
  <c r="F44" i="44" l="1"/>
  <c r="F43"/>
  <c r="F41"/>
  <c r="F40"/>
  <c r="F38"/>
  <c r="F37"/>
  <c r="F36"/>
  <c r="F34"/>
  <c r="F33"/>
  <c r="F45" l="1"/>
  <c r="J35"/>
  <c r="J39" l="1"/>
  <c r="F37" i="43"/>
  <c r="F42"/>
  <c r="F41"/>
  <c r="F39"/>
  <c r="F38"/>
  <c r="F35"/>
  <c r="F34"/>
  <c r="C45"/>
  <c r="C44"/>
  <c r="C42"/>
  <c r="C41"/>
  <c r="C39"/>
  <c r="C38"/>
  <c r="C37"/>
  <c r="C35"/>
  <c r="C34"/>
  <c r="F42" i="42"/>
  <c r="F41"/>
  <c r="F39"/>
  <c r="F38"/>
  <c r="F37"/>
  <c r="G40" s="1"/>
  <c r="F35"/>
  <c r="F34"/>
  <c r="C34"/>
  <c r="C45"/>
  <c r="C44"/>
  <c r="C42"/>
  <c r="C41"/>
  <c r="C39"/>
  <c r="C38"/>
  <c r="C37"/>
  <c r="C35"/>
  <c r="J42" i="44" l="1"/>
  <c r="J44" s="1"/>
  <c r="H46" s="1"/>
  <c r="G43" i="43"/>
  <c r="G40"/>
  <c r="G36"/>
  <c r="G45"/>
  <c r="C46"/>
  <c r="G36" i="42"/>
  <c r="G43"/>
  <c r="C46"/>
  <c r="E47" i="43" l="1"/>
  <c r="G45" i="42"/>
  <c r="E47" s="1"/>
  <c r="E24" i="28" l="1"/>
  <c r="E22"/>
  <c r="E19"/>
  <c r="E18"/>
  <c r="E15"/>
  <c r="E14"/>
  <c r="C25"/>
  <c r="E21"/>
  <c r="E17"/>
  <c r="E24" i="1"/>
  <c r="D16" i="2" s="1"/>
  <c r="E22" i="1"/>
  <c r="D14" i="2" s="1"/>
  <c r="E21" i="1"/>
  <c r="D13" i="2" s="1"/>
  <c r="E19" i="1"/>
  <c r="D11" i="2" s="1"/>
  <c r="E18" i="1"/>
  <c r="D10" i="2" s="1"/>
  <c r="E17" i="1"/>
  <c r="D9" i="2" s="1"/>
  <c r="E15" i="1"/>
  <c r="D7" i="2" s="1"/>
  <c r="E14" i="1"/>
  <c r="C25"/>
  <c r="E25" i="28" l="1"/>
  <c r="E25" i="1"/>
  <c r="D6" i="2"/>
  <c r="D17" s="1"/>
  <c r="B1" i="29"/>
  <c r="B1" i="2"/>
  <c r="D12" i="29" l="1"/>
  <c r="D15"/>
  <c r="D17"/>
  <c r="D11"/>
  <c r="D14"/>
  <c r="D8"/>
  <c r="D10"/>
  <c r="E9" i="28"/>
  <c r="F6"/>
  <c r="G6" s="1"/>
  <c r="C14" i="29" l="1"/>
  <c r="B14"/>
  <c r="G16" s="1"/>
  <c r="C17"/>
  <c r="B17"/>
  <c r="C7"/>
  <c r="C10"/>
  <c r="B10"/>
  <c r="G13" s="1"/>
  <c r="B7"/>
  <c r="F9" i="28"/>
  <c r="E17" i="29"/>
  <c r="F17"/>
  <c r="E10"/>
  <c r="G10" s="1"/>
  <c r="F10"/>
  <c r="F11"/>
  <c r="E11"/>
  <c r="G11" s="1"/>
  <c r="E14"/>
  <c r="G14" s="1"/>
  <c r="F14"/>
  <c r="E12"/>
  <c r="G12" s="1"/>
  <c r="F12"/>
  <c r="E8"/>
  <c r="G8" s="1"/>
  <c r="F8"/>
  <c r="E15"/>
  <c r="G15" s="1"/>
  <c r="F15"/>
  <c r="E6"/>
  <c r="B6"/>
  <c r="D7"/>
  <c r="D18" s="1"/>
  <c r="B5"/>
  <c r="G9" i="28"/>
  <c r="C18" i="29" l="1"/>
  <c r="G9"/>
  <c r="B18"/>
  <c r="G17"/>
  <c r="F7"/>
  <c r="F18" s="1"/>
  <c r="E7"/>
  <c r="H13" l="1"/>
  <c r="H11"/>
  <c r="H17"/>
  <c r="H15"/>
  <c r="H9"/>
  <c r="H16"/>
  <c r="H10"/>
  <c r="H8"/>
  <c r="F15" i="28" s="1"/>
  <c r="H14" i="29"/>
  <c r="F21" i="28" s="1"/>
  <c r="H12" i="29"/>
  <c r="G7"/>
  <c r="H7" s="1"/>
  <c r="E18"/>
  <c r="F17" i="28"/>
  <c r="F18"/>
  <c r="F19"/>
  <c r="E9" i="1"/>
  <c r="F6"/>
  <c r="G6" s="1"/>
  <c r="F24" i="28" l="1"/>
  <c r="C16" i="2"/>
  <c r="C13"/>
  <c r="B13"/>
  <c r="G15" s="1"/>
  <c r="C9"/>
  <c r="B16"/>
  <c r="C6"/>
  <c r="B6"/>
  <c r="B9"/>
  <c r="G12" s="1"/>
  <c r="F16" i="28"/>
  <c r="F20"/>
  <c r="F23"/>
  <c r="G18" i="29"/>
  <c r="F13" i="2"/>
  <c r="E16"/>
  <c r="E7"/>
  <c r="G7" s="1"/>
  <c r="H7" s="1"/>
  <c r="F9"/>
  <c r="E10"/>
  <c r="G10" s="1"/>
  <c r="H10" s="1"/>
  <c r="F14"/>
  <c r="F11"/>
  <c r="E13"/>
  <c r="G13" s="1"/>
  <c r="H13" s="1"/>
  <c r="E14"/>
  <c r="G14" s="1"/>
  <c r="F16"/>
  <c r="E11"/>
  <c r="G11" s="1"/>
  <c r="H11" s="1"/>
  <c r="E9"/>
  <c r="G9" s="1"/>
  <c r="H9" s="1"/>
  <c r="F10"/>
  <c r="F7"/>
  <c r="B5"/>
  <c r="E5"/>
  <c r="B4"/>
  <c r="G9" i="1"/>
  <c r="F9"/>
  <c r="C17" i="2" l="1"/>
  <c r="G8"/>
  <c r="B17"/>
  <c r="H18" i="29"/>
  <c r="G16" i="2"/>
  <c r="F14" i="28"/>
  <c r="F18" i="1" l="1"/>
  <c r="H14" i="2"/>
  <c r="F17" i="1"/>
  <c r="F15"/>
  <c r="F22" l="1"/>
  <c r="F6" i="2"/>
  <c r="F17" s="1"/>
  <c r="E6"/>
  <c r="G6" s="1"/>
  <c r="H6" s="1"/>
  <c r="H16" l="1"/>
  <c r="H8"/>
  <c r="F16" i="1" s="1"/>
  <c r="H15" i="2"/>
  <c r="F23" i="1" s="1"/>
  <c r="H12" i="2"/>
  <c r="F20" i="1" s="1"/>
  <c r="G17" i="2"/>
  <c r="E17"/>
  <c r="F24" i="1" l="1"/>
  <c r="F21"/>
  <c r="F19"/>
  <c r="H17" i="2"/>
  <c r="F25" i="1" l="1"/>
  <c r="C20" i="2"/>
  <c r="F14" i="1"/>
  <c r="F29" l="1"/>
  <c r="C21" i="29"/>
  <c r="F22" i="28" l="1"/>
  <c r="F25" s="1"/>
  <c r="F29" s="1"/>
</calcChain>
</file>

<file path=xl/sharedStrings.xml><?xml version="1.0" encoding="utf-8"?>
<sst xmlns="http://schemas.openxmlformats.org/spreadsheetml/2006/main" count="2382" uniqueCount="74">
  <si>
    <t>ENTIDAD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</si>
  <si>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</si>
  <si>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</si>
  <si>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</si>
  <si>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</si>
  <si>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</si>
  <si>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</si>
  <si>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</si>
  <si>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</si>
  <si>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</si>
  <si>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PAN</t>
  </si>
  <si>
    <t>PRI</t>
  </si>
  <si>
    <t>PRD</t>
  </si>
  <si>
    <t>PT</t>
  </si>
  <si>
    <t>PVEM</t>
  </si>
  <si>
    <t>CONV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</si>
  <si>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</si>
  <si>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</si>
  <si>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</si>
  <si>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</si>
  <si>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</si>
  <si>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</si>
  <si>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</si>
  <si>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</si>
  <si>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No. Spot</t>
  </si>
  <si>
    <t>AUT</t>
  </si>
  <si>
    <t>NAYARIT</t>
  </si>
  <si>
    <t>Partido Acción Nacional</t>
  </si>
  <si>
    <t>Partido del Trabajo</t>
  </si>
  <si>
    <t xml:space="preserve">Convergencia </t>
  </si>
  <si>
    <t xml:space="preserve">Nueva Alianza </t>
  </si>
  <si>
    <t xml:space="preserve">Partido Revolucionario Institucional </t>
  </si>
  <si>
    <t xml:space="preserve">Partido de la Revolución Democratica </t>
  </si>
  <si>
    <t>Partido Verde Ecologista de México</t>
  </si>
  <si>
    <t>PRS</t>
  </si>
  <si>
    <t>MARZO</t>
  </si>
  <si>
    <t>ABRIL</t>
  </si>
  <si>
    <t>L</t>
  </si>
  <si>
    <t>Ma</t>
  </si>
  <si>
    <t>Mi</t>
  </si>
  <si>
    <t>J</t>
  </si>
  <si>
    <t>V</t>
  </si>
  <si>
    <t>S</t>
  </si>
  <si>
    <t>D</t>
  </si>
  <si>
    <t>FECHA</t>
  </si>
  <si>
    <t>PRECAMPAÑA DE GOBERNADOR</t>
  </si>
  <si>
    <t>PROMOCIONALES DE PRECAMPAÑA</t>
  </si>
  <si>
    <t>PRECAMPAÑA DE DIPUTADOS Y AYUNTAMIENTOS</t>
  </si>
  <si>
    <t>ABRIL, 2011</t>
  </si>
  <si>
    <t>MAYO, 2001</t>
  </si>
  <si>
    <t>PROPUESTA DE PAUTA  PARA TELEVISIÓN DE PRECAMPAÑA DE GOBERNADOR 2011</t>
  </si>
  <si>
    <t>HORARIO</t>
  </si>
  <si>
    <t>06:00-07:00</t>
  </si>
  <si>
    <t>14:00 - 15:00</t>
  </si>
  <si>
    <t>20:00 - 21:00</t>
  </si>
  <si>
    <t>21:00 - 22:00</t>
  </si>
  <si>
    <t>PROPUESTA DE PAUTA  PARA RADIO DE PRECAMPAÑA DE GOBERNADOR 2011</t>
  </si>
  <si>
    <t>15:00 - 16:00</t>
  </si>
  <si>
    <t>PROPUESTA DE PAUTA  PARA TELEVISIÓN DE PRECAMPAÑA DE DIPUTADOS Y AYUNTAMIENTOS  2011</t>
  </si>
  <si>
    <t>PAN-C</t>
  </si>
  <si>
    <t>PRD-C</t>
  </si>
  <si>
    <t>PRI-C</t>
  </si>
  <si>
    <t>PVEM-C</t>
  </si>
  <si>
    <t>PNA-C</t>
  </si>
  <si>
    <t>PT-C</t>
  </si>
  <si>
    <t>CONV-C</t>
  </si>
  <si>
    <t>Coalición "Nayarit paz y trabajo"</t>
  </si>
  <si>
    <t>Coalición "Nayarit nos une"</t>
  </si>
  <si>
    <t>Coalición "Alianza por el cambio verdadero"</t>
  </si>
  <si>
    <t>Partido de la Revolución Socialista *</t>
  </si>
  <si>
    <t>* Partido local</t>
  </si>
  <si>
    <t>PAN
PRD
Coalición "Nayarit paz y trabajo"</t>
  </si>
  <si>
    <t>PRI
PVEM
NA
Coalición "Nayarit nos une"</t>
  </si>
  <si>
    <t>PT
CONV
Coalición "Alianza por el cambio verdadero"</t>
  </si>
</sst>
</file>

<file path=xl/styles.xml><?xml version="1.0" encoding="utf-8"?>
<styleSheet xmlns="http://schemas.openxmlformats.org/spreadsheetml/2006/main">
  <numFmts count="2">
    <numFmt numFmtId="164" formatCode="0.0000000000"/>
    <numFmt numFmtId="165" formatCode="0.0000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sz val="9"/>
      <color theme="1"/>
      <name val="Arial Narrow"/>
      <family val="2"/>
    </font>
    <font>
      <b/>
      <sz val="11"/>
      <color rgb="FFC0000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Calibri"/>
      <family val="2"/>
    </font>
    <font>
      <b/>
      <sz val="2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  <scheme val="minor"/>
    </font>
    <font>
      <b/>
      <sz val="12"/>
      <name val="Arial"/>
      <family val="2"/>
    </font>
    <font>
      <sz val="8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gradientFill degree="270">
        <stop position="0">
          <color rgb="FFFFFF00"/>
        </stop>
        <stop position="1">
          <color theme="3"/>
        </stop>
      </gradientFill>
    </fill>
    <fill>
      <gradientFill degree="315">
        <stop position="0">
          <color rgb="FF00B050"/>
        </stop>
        <stop position="1">
          <color rgb="FFFF0000"/>
        </stop>
      </gradientFill>
    </fill>
    <fill>
      <gradientFill type="path">
        <stop position="0">
          <color rgb="FFFFC000"/>
        </stop>
        <stop position="1">
          <color rgb="FFFF0000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theme="0" tint="-0.14999847407452621"/>
      </patternFill>
    </fill>
    <fill>
      <patternFill patternType="solid">
        <fgColor theme="1" tint="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08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7" fillId="12" borderId="1" xfId="2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3" fillId="6" borderId="1" xfId="0" applyNumberFormat="1" applyFont="1" applyFill="1" applyBorder="1" applyAlignment="1" applyProtection="1">
      <alignment horizontal="center" vertical="center"/>
    </xf>
    <xf numFmtId="0" fontId="14" fillId="9" borderId="1" xfId="0" applyNumberFormat="1" applyFont="1" applyFill="1" applyBorder="1" applyAlignment="1" applyProtection="1">
      <alignment horizontal="center" vertical="center"/>
    </xf>
    <xf numFmtId="0" fontId="11" fillId="7" borderId="1" xfId="0" applyNumberFormat="1" applyFont="1" applyFill="1" applyBorder="1" applyAlignment="1" applyProtection="1">
      <alignment horizontal="center" vertical="center"/>
    </xf>
    <xf numFmtId="0" fontId="13" fillId="10" borderId="1" xfId="0" applyNumberFormat="1" applyFont="1" applyFill="1" applyBorder="1" applyAlignment="1" applyProtection="1">
      <alignment horizontal="center" vertical="center"/>
    </xf>
    <xf numFmtId="0" fontId="13" fillId="8" borderId="1" xfId="0" applyNumberFormat="1" applyFont="1" applyFill="1" applyBorder="1" applyAlignment="1" applyProtection="1">
      <alignment horizontal="center" vertical="center"/>
    </xf>
    <xf numFmtId="0" fontId="11" fillId="5" borderId="1" xfId="0" applyNumberFormat="1" applyFont="1" applyFill="1" applyBorder="1" applyAlignment="1" applyProtection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2" fillId="0" borderId="9" xfId="0" applyNumberFormat="1" applyFont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0" fillId="0" borderId="0" xfId="4" applyNumberFormat="1" applyFont="1" applyFill="1" applyBorder="1" applyAlignment="1">
      <alignment horizontal="center"/>
    </xf>
    <xf numFmtId="0" fontId="11" fillId="0" borderId="0" xfId="2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3" fillId="0" borderId="0" xfId="2" applyNumberFormat="1" applyFont="1" applyFill="1" applyBorder="1" applyAlignment="1" applyProtection="1">
      <alignment horizontal="center" vertical="center"/>
    </xf>
    <xf numFmtId="0" fontId="17" fillId="0" borderId="0" xfId="2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13" fillId="16" borderId="17" xfId="2" applyNumberFormat="1" applyFont="1" applyFill="1" applyBorder="1" applyAlignment="1" applyProtection="1">
      <alignment horizontal="center" vertical="center"/>
    </xf>
    <xf numFmtId="0" fontId="13" fillId="14" borderId="17" xfId="0" applyFont="1" applyFill="1" applyBorder="1" applyAlignment="1">
      <alignment horizontal="center" vertical="center" wrapText="1"/>
    </xf>
    <xf numFmtId="0" fontId="13" fillId="15" borderId="1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22" fillId="1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17" borderId="1" xfId="4" applyNumberFormat="1" applyFont="1" applyFill="1" applyBorder="1" applyAlignment="1">
      <alignment horizontal="center" vertical="center"/>
    </xf>
    <xf numFmtId="0" fontId="0" fillId="0" borderId="1" xfId="4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4" borderId="15" xfId="0" applyFont="1" applyFill="1" applyBorder="1" applyAlignment="1">
      <alignment horizontal="center"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165" fontId="24" fillId="0" borderId="8" xfId="0" applyNumberFormat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2" fontId="24" fillId="0" borderId="9" xfId="0" applyNumberFormat="1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2" fontId="24" fillId="2" borderId="1" xfId="0" applyNumberFormat="1" applyFont="1" applyFill="1" applyBorder="1" applyAlignment="1">
      <alignment horizontal="center" vertical="center" wrapText="1"/>
    </xf>
    <xf numFmtId="1" fontId="24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center" vertical="center"/>
    </xf>
    <xf numFmtId="3" fontId="26" fillId="3" borderId="7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4" fillId="2" borderId="1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26" fillId="2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0" fillId="11" borderId="1" xfId="0" applyFont="1" applyFill="1" applyBorder="1" applyAlignment="1">
      <alignment vertical="center"/>
    </xf>
    <xf numFmtId="0" fontId="28" fillId="11" borderId="1" xfId="4" applyNumberFormat="1" applyFont="1" applyFill="1" applyBorder="1" applyAlignment="1">
      <alignment horizontal="center" vertical="center"/>
    </xf>
    <xf numFmtId="0" fontId="20" fillId="11" borderId="1" xfId="0" applyFont="1" applyFill="1" applyBorder="1" applyAlignment="1">
      <alignment vertical="center" wrapText="1"/>
    </xf>
    <xf numFmtId="0" fontId="28" fillId="18" borderId="1" xfId="4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8" fillId="0" borderId="1" xfId="4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28" fillId="17" borderId="1" xfId="4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0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>
      <alignment horizontal="center" vertical="center"/>
    </xf>
    <xf numFmtId="0" fontId="20" fillId="16" borderId="17" xfId="2" applyNumberFormat="1" applyFont="1" applyFill="1" applyBorder="1" applyAlignment="1" applyProtection="1">
      <alignment horizontal="center" vertical="center"/>
    </xf>
    <xf numFmtId="0" fontId="20" fillId="14" borderId="17" xfId="0" applyFont="1" applyFill="1" applyBorder="1" applyAlignment="1">
      <alignment horizontal="center" vertical="center" wrapText="1"/>
    </xf>
    <xf numFmtId="0" fontId="35" fillId="12" borderId="17" xfId="2" applyNumberFormat="1" applyFont="1" applyFill="1" applyBorder="1" applyAlignment="1" applyProtection="1">
      <alignment horizontal="center" vertical="center"/>
    </xf>
    <xf numFmtId="0" fontId="20" fillId="15" borderId="17" xfId="0" applyFont="1" applyFill="1" applyBorder="1" applyAlignment="1">
      <alignment horizontal="center" vertical="center" wrapText="1"/>
    </xf>
    <xf numFmtId="0" fontId="20" fillId="6" borderId="1" xfId="0" applyNumberFormat="1" applyFont="1" applyFill="1" applyBorder="1" applyAlignment="1" applyProtection="1">
      <alignment horizontal="center" vertical="center"/>
    </xf>
    <xf numFmtId="0" fontId="32" fillId="0" borderId="1" xfId="0" applyNumberFormat="1" applyFont="1" applyFill="1" applyBorder="1" applyAlignment="1" applyProtection="1">
      <alignment horizontal="center" vertical="center"/>
    </xf>
    <xf numFmtId="0" fontId="33" fillId="7" borderId="1" xfId="0" applyNumberFormat="1" applyFont="1" applyFill="1" applyBorder="1" applyAlignment="1" applyProtection="1">
      <alignment horizontal="center" vertical="center"/>
    </xf>
    <xf numFmtId="0" fontId="33" fillId="5" borderId="1" xfId="2" applyNumberFormat="1" applyFont="1" applyFill="1" applyBorder="1" applyAlignment="1" applyProtection="1">
      <alignment horizontal="center" vertical="center"/>
    </xf>
    <xf numFmtId="0" fontId="35" fillId="12" borderId="1" xfId="2" applyNumberFormat="1" applyFont="1" applyFill="1" applyBorder="1" applyAlignment="1" applyProtection="1">
      <alignment horizontal="center" vertical="center"/>
    </xf>
    <xf numFmtId="0" fontId="20" fillId="8" borderId="1" xfId="0" applyNumberFormat="1" applyFont="1" applyFill="1" applyBorder="1" applyAlignment="1" applyProtection="1">
      <alignment horizontal="center" vertical="center"/>
    </xf>
    <xf numFmtId="0" fontId="35" fillId="12" borderId="1" xfId="0" applyNumberFormat="1" applyFont="1" applyFill="1" applyBorder="1" applyAlignment="1" applyProtection="1">
      <alignment horizontal="center" vertical="center"/>
    </xf>
    <xf numFmtId="0" fontId="33" fillId="5" borderId="1" xfId="0" applyNumberFormat="1" applyFont="1" applyFill="1" applyBorder="1" applyAlignment="1" applyProtection="1">
      <alignment horizontal="center" vertical="center"/>
    </xf>
    <xf numFmtId="0" fontId="34" fillId="9" borderId="1" xfId="0" applyNumberFormat="1" applyFont="1" applyFill="1" applyBorder="1" applyAlignment="1" applyProtection="1">
      <alignment horizontal="center" vertical="center"/>
    </xf>
    <xf numFmtId="0" fontId="20" fillId="10" borderId="1" xfId="2" applyNumberFormat="1" applyFont="1" applyFill="1" applyBorder="1" applyAlignment="1" applyProtection="1">
      <alignment horizontal="center" vertical="center"/>
    </xf>
    <xf numFmtId="0" fontId="33" fillId="7" borderId="1" xfId="2" applyNumberFormat="1" applyFont="1" applyFill="1" applyBorder="1" applyAlignment="1" applyProtection="1">
      <alignment horizontal="center" vertical="center"/>
    </xf>
    <xf numFmtId="0" fontId="20" fillId="6" borderId="1" xfId="2" applyNumberFormat="1" applyFont="1" applyFill="1" applyBorder="1" applyAlignment="1" applyProtection="1">
      <alignment horizontal="center" vertical="center"/>
    </xf>
    <xf numFmtId="0" fontId="32" fillId="0" borderId="1" xfId="2" applyNumberFormat="1" applyFont="1" applyFill="1" applyBorder="1" applyAlignment="1" applyProtection="1">
      <alignment horizontal="center" vertical="center"/>
    </xf>
    <xf numFmtId="3" fontId="36" fillId="3" borderId="1" xfId="0" applyNumberFormat="1" applyFont="1" applyFill="1" applyBorder="1" applyAlignment="1">
      <alignment horizontal="center" vertical="center"/>
    </xf>
    <xf numFmtId="0" fontId="20" fillId="10" borderId="1" xfId="0" applyNumberFormat="1" applyFont="1" applyFill="1" applyBorder="1" applyAlignment="1" applyProtection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20" fillId="16" borderId="11" xfId="2" applyNumberFormat="1" applyFont="1" applyFill="1" applyBorder="1" applyAlignment="1" applyProtection="1">
      <alignment horizontal="center" vertical="center"/>
    </xf>
    <xf numFmtId="0" fontId="20" fillId="16" borderId="12" xfId="2" applyNumberFormat="1" applyFont="1" applyFill="1" applyBorder="1" applyAlignment="1" applyProtection="1">
      <alignment horizontal="center" vertical="center"/>
    </xf>
    <xf numFmtId="0" fontId="32" fillId="0" borderId="12" xfId="0" applyNumberFormat="1" applyFont="1" applyFill="1" applyBorder="1" applyAlignment="1" applyProtection="1">
      <alignment horizontal="center" vertical="center"/>
    </xf>
    <xf numFmtId="0" fontId="20" fillId="10" borderId="12" xfId="0" applyNumberFormat="1" applyFont="1" applyFill="1" applyBorder="1" applyAlignment="1" applyProtection="1">
      <alignment horizontal="center" vertical="center"/>
    </xf>
    <xf numFmtId="0" fontId="33" fillId="7" borderId="12" xfId="0" applyNumberFormat="1" applyFont="1" applyFill="1" applyBorder="1" applyAlignment="1" applyProtection="1">
      <alignment horizontal="center" vertical="center"/>
    </xf>
    <xf numFmtId="0" fontId="34" fillId="9" borderId="12" xfId="0" applyNumberFormat="1" applyFont="1" applyFill="1" applyBorder="1" applyAlignment="1" applyProtection="1">
      <alignment horizontal="center" vertical="center"/>
    </xf>
    <xf numFmtId="0" fontId="20" fillId="14" borderId="12" xfId="0" applyFont="1" applyFill="1" applyBorder="1" applyAlignment="1">
      <alignment horizontal="center" vertical="center" wrapText="1"/>
    </xf>
    <xf numFmtId="0" fontId="33" fillId="5" borderId="12" xfId="0" applyNumberFormat="1" applyFont="1" applyFill="1" applyBorder="1" applyAlignment="1" applyProtection="1">
      <alignment horizontal="center" vertical="center"/>
    </xf>
    <xf numFmtId="0" fontId="20" fillId="10" borderId="12" xfId="2" applyNumberFormat="1" applyFont="1" applyFill="1" applyBorder="1" applyAlignment="1" applyProtection="1">
      <alignment horizontal="center" vertical="center"/>
    </xf>
    <xf numFmtId="0" fontId="20" fillId="6" borderId="12" xfId="0" applyNumberFormat="1" applyFont="1" applyFill="1" applyBorder="1" applyAlignment="1" applyProtection="1">
      <alignment horizontal="center" vertical="center"/>
    </xf>
    <xf numFmtId="0" fontId="35" fillId="12" borderId="12" xfId="0" applyNumberFormat="1" applyFont="1" applyFill="1" applyBorder="1" applyAlignment="1" applyProtection="1">
      <alignment horizontal="center" vertical="center"/>
    </xf>
    <xf numFmtId="0" fontId="20" fillId="8" borderId="12" xfId="0" applyNumberFormat="1" applyFont="1" applyFill="1" applyBorder="1" applyAlignment="1" applyProtection="1">
      <alignment horizontal="center" vertical="center"/>
    </xf>
    <xf numFmtId="0" fontId="35" fillId="12" borderId="12" xfId="2" applyNumberFormat="1" applyFont="1" applyFill="1" applyBorder="1" applyAlignment="1" applyProtection="1">
      <alignment horizontal="center" vertical="center"/>
    </xf>
    <xf numFmtId="0" fontId="20" fillId="6" borderId="13" xfId="0" applyNumberFormat="1" applyFont="1" applyFill="1" applyBorder="1" applyAlignment="1" applyProtection="1">
      <alignment horizontal="center" vertical="center"/>
    </xf>
    <xf numFmtId="0" fontId="20" fillId="15" borderId="1" xfId="0" applyFont="1" applyFill="1" applyBorder="1" applyAlignment="1">
      <alignment horizontal="center" vertical="center" wrapText="1"/>
    </xf>
    <xf numFmtId="0" fontId="20" fillId="16" borderId="1" xfId="2" applyNumberFormat="1" applyFont="1" applyFill="1" applyBorder="1" applyAlignment="1" applyProtection="1">
      <alignment horizontal="center" vertical="center"/>
    </xf>
    <xf numFmtId="0" fontId="20" fillId="14" borderId="1" xfId="0" applyFont="1" applyFill="1" applyBorder="1" applyAlignment="1">
      <alignment horizontal="center" vertical="center" wrapText="1"/>
    </xf>
    <xf numFmtId="0" fontId="20" fillId="10" borderId="18" xfId="2" applyNumberFormat="1" applyFont="1" applyFill="1" applyBorder="1" applyAlignment="1" applyProtection="1">
      <alignment horizontal="center" vertical="center"/>
    </xf>
    <xf numFmtId="0" fontId="33" fillId="7" borderId="17" xfId="2" applyNumberFormat="1" applyFont="1" applyFill="1" applyBorder="1" applyAlignment="1" applyProtection="1">
      <alignment horizontal="center" vertical="center"/>
    </xf>
    <xf numFmtId="0" fontId="32" fillId="0" borderId="18" xfId="0" applyNumberFormat="1" applyFont="1" applyFill="1" applyBorder="1" applyAlignment="1" applyProtection="1">
      <alignment horizontal="center" vertical="center"/>
    </xf>
    <xf numFmtId="0" fontId="20" fillId="6" borderId="17" xfId="2" applyNumberFormat="1" applyFont="1" applyFill="1" applyBorder="1" applyAlignment="1" applyProtection="1">
      <alignment horizontal="center" vertical="center"/>
    </xf>
    <xf numFmtId="0" fontId="33" fillId="7" borderId="18" xfId="0" applyNumberFormat="1" applyFont="1" applyFill="1" applyBorder="1" applyAlignment="1" applyProtection="1">
      <alignment horizontal="center" vertical="center"/>
    </xf>
    <xf numFmtId="0" fontId="32" fillId="0" borderId="17" xfId="2" applyNumberFormat="1" applyFont="1" applyFill="1" applyBorder="1" applyAlignment="1" applyProtection="1">
      <alignment horizontal="center" vertical="center"/>
    </xf>
    <xf numFmtId="0" fontId="35" fillId="12" borderId="18" xfId="2" applyNumberFormat="1" applyFont="1" applyFill="1" applyBorder="1" applyAlignment="1" applyProtection="1">
      <alignment horizontal="center" vertical="center"/>
    </xf>
    <xf numFmtId="0" fontId="33" fillId="5" borderId="17" xfId="2" applyNumberFormat="1" applyFont="1" applyFill="1" applyBorder="1" applyAlignment="1" applyProtection="1">
      <alignment horizontal="center" vertical="center"/>
    </xf>
    <xf numFmtId="3" fontId="36" fillId="3" borderId="17" xfId="0" applyNumberFormat="1" applyFont="1" applyFill="1" applyBorder="1" applyAlignment="1">
      <alignment horizontal="center" vertical="center"/>
    </xf>
    <xf numFmtId="0" fontId="20" fillId="14" borderId="18" xfId="0" applyFont="1" applyFill="1" applyBorder="1" applyAlignment="1">
      <alignment horizontal="center" vertical="center" wrapText="1"/>
    </xf>
    <xf numFmtId="0" fontId="34" fillId="9" borderId="18" xfId="0" applyNumberFormat="1" applyFont="1" applyFill="1" applyBorder="1" applyAlignment="1" applyProtection="1">
      <alignment horizontal="center" vertical="center"/>
    </xf>
    <xf numFmtId="0" fontId="20" fillId="16" borderId="18" xfId="2" applyNumberFormat="1" applyFont="1" applyFill="1" applyBorder="1" applyAlignment="1" applyProtection="1">
      <alignment horizontal="center" vertical="center"/>
    </xf>
    <xf numFmtId="0" fontId="20" fillId="10" borderId="17" xfId="2" applyNumberFormat="1" applyFont="1" applyFill="1" applyBorder="1" applyAlignment="1" applyProtection="1">
      <alignment horizontal="center" vertical="center"/>
    </xf>
    <xf numFmtId="0" fontId="20" fillId="6" borderId="18" xfId="0" applyNumberFormat="1" applyFont="1" applyFill="1" applyBorder="1" applyAlignment="1" applyProtection="1">
      <alignment horizontal="center" vertical="center"/>
    </xf>
    <xf numFmtId="0" fontId="20" fillId="8" borderId="18" xfId="0" applyNumberFormat="1" applyFont="1" applyFill="1" applyBorder="1" applyAlignment="1" applyProtection="1">
      <alignment horizontal="center" vertical="center"/>
    </xf>
    <xf numFmtId="0" fontId="32" fillId="0" borderId="17" xfId="0" applyNumberFormat="1" applyFont="1" applyFill="1" applyBorder="1" applyAlignment="1" applyProtection="1">
      <alignment horizontal="center" vertical="center"/>
    </xf>
    <xf numFmtId="0" fontId="33" fillId="5" borderId="18" xfId="0" applyNumberFormat="1" applyFont="1" applyFill="1" applyBorder="1" applyAlignment="1" applyProtection="1">
      <alignment horizontal="center" vertical="center"/>
    </xf>
    <xf numFmtId="0" fontId="35" fillId="12" borderId="18" xfId="0" applyNumberFormat="1" applyFont="1" applyFill="1" applyBorder="1" applyAlignment="1" applyProtection="1">
      <alignment horizontal="center" vertical="center"/>
    </xf>
    <xf numFmtId="0" fontId="20" fillId="14" borderId="14" xfId="0" applyFont="1" applyFill="1" applyBorder="1" applyAlignment="1">
      <alignment horizontal="center" vertical="center" wrapText="1"/>
    </xf>
    <xf numFmtId="0" fontId="32" fillId="0" borderId="15" xfId="0" applyNumberFormat="1" applyFont="1" applyFill="1" applyBorder="1" applyAlignment="1" applyProtection="1">
      <alignment horizontal="center" vertical="center"/>
    </xf>
    <xf numFmtId="0" fontId="20" fillId="10" borderId="15" xfId="0" applyNumberFormat="1" applyFont="1" applyFill="1" applyBorder="1" applyAlignment="1" applyProtection="1">
      <alignment horizontal="center" vertical="center"/>
    </xf>
    <xf numFmtId="0" fontId="33" fillId="7" borderId="15" xfId="0" applyNumberFormat="1" applyFont="1" applyFill="1" applyBorder="1" applyAlignment="1" applyProtection="1">
      <alignment horizontal="center" vertical="center"/>
    </xf>
    <xf numFmtId="0" fontId="34" fillId="9" borderId="15" xfId="0" applyNumberFormat="1" applyFont="1" applyFill="1" applyBorder="1" applyAlignment="1" applyProtection="1">
      <alignment horizontal="center" vertical="center"/>
    </xf>
    <xf numFmtId="0" fontId="35" fillId="12" borderId="15" xfId="2" applyNumberFormat="1" applyFont="1" applyFill="1" applyBorder="1" applyAlignment="1" applyProtection="1">
      <alignment horizontal="center" vertical="center"/>
    </xf>
    <xf numFmtId="0" fontId="20" fillId="15" borderId="15" xfId="0" applyFont="1" applyFill="1" applyBorder="1" applyAlignment="1">
      <alignment horizontal="center" vertical="center" wrapText="1"/>
    </xf>
    <xf numFmtId="0" fontId="20" fillId="8" borderId="15" xfId="0" applyNumberFormat="1" applyFont="1" applyFill="1" applyBorder="1" applyAlignment="1" applyProtection="1">
      <alignment horizontal="center" vertical="center"/>
    </xf>
    <xf numFmtId="0" fontId="20" fillId="6" borderId="15" xfId="0" applyNumberFormat="1" applyFont="1" applyFill="1" applyBorder="1" applyAlignment="1" applyProtection="1">
      <alignment horizontal="center" vertical="center"/>
    </xf>
    <xf numFmtId="0" fontId="35" fillId="12" borderId="15" xfId="0" applyNumberFormat="1" applyFont="1" applyFill="1" applyBorder="1" applyAlignment="1" applyProtection="1">
      <alignment horizontal="center" vertical="center"/>
    </xf>
    <xf numFmtId="0" fontId="20" fillId="14" borderId="15" xfId="0" applyFont="1" applyFill="1" applyBorder="1" applyAlignment="1">
      <alignment horizontal="center" vertical="center" wrapText="1"/>
    </xf>
    <xf numFmtId="0" fontId="20" fillId="16" borderId="15" xfId="2" applyNumberFormat="1" applyFont="1" applyFill="1" applyBorder="1" applyAlignment="1" applyProtection="1">
      <alignment horizontal="center" vertical="center"/>
    </xf>
    <xf numFmtId="0" fontId="33" fillId="5" borderId="15" xfId="0" applyNumberFormat="1" applyFont="1" applyFill="1" applyBorder="1" applyAlignment="1" applyProtection="1">
      <alignment horizontal="center" vertical="center"/>
    </xf>
    <xf numFmtId="0" fontId="20" fillId="15" borderId="16" xfId="0" applyFont="1" applyFill="1" applyBorder="1" applyAlignment="1">
      <alignment horizontal="center" vertical="center" wrapText="1"/>
    </xf>
    <xf numFmtId="0" fontId="27" fillId="0" borderId="0" xfId="0" applyFont="1"/>
    <xf numFmtId="0" fontId="27" fillId="0" borderId="0" xfId="0" applyFont="1" applyFill="1" applyBorder="1"/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7" fillId="0" borderId="0" xfId="4" applyNumberFormat="1" applyFont="1" applyFill="1" applyBorder="1" applyAlignment="1">
      <alignment horizontal="center"/>
    </xf>
    <xf numFmtId="0" fontId="27" fillId="0" borderId="0" xfId="0" applyFont="1" applyAlignment="1">
      <alignment horizontal="left"/>
    </xf>
    <xf numFmtId="3" fontId="17" fillId="3" borderId="1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0" fillId="19" borderId="1" xfId="4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2" fontId="2" fillId="19" borderId="1" xfId="0" applyNumberFormat="1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center" vertical="center" wrapText="1"/>
    </xf>
    <xf numFmtId="165" fontId="2" fillId="19" borderId="1" xfId="0" applyNumberFormat="1" applyFont="1" applyFill="1" applyBorder="1" applyAlignment="1">
      <alignment horizontal="center" vertical="center" wrapText="1"/>
    </xf>
    <xf numFmtId="0" fontId="20" fillId="8" borderId="1" xfId="2" applyNumberFormat="1" applyFont="1" applyFill="1" applyBorder="1" applyAlignment="1" applyProtection="1">
      <alignment horizontal="center" vertical="center"/>
    </xf>
    <xf numFmtId="0" fontId="34" fillId="9" borderId="1" xfId="2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/>
    </xf>
    <xf numFmtId="0" fontId="26" fillId="3" borderId="6" xfId="0" applyFont="1" applyFill="1" applyBorder="1" applyAlignment="1">
      <alignment horizontal="center" vertical="center"/>
    </xf>
    <xf numFmtId="164" fontId="23" fillId="2" borderId="2" xfId="0" applyNumberFormat="1" applyFont="1" applyFill="1" applyBorder="1" applyAlignment="1">
      <alignment horizontal="center" vertical="center" wrapText="1"/>
    </xf>
    <xf numFmtId="164" fontId="23" fillId="2" borderId="4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28" fillId="11" borderId="1" xfId="4" applyNumberFormat="1" applyFont="1" applyFill="1" applyBorder="1" applyAlignment="1">
      <alignment horizontal="center" vertical="center"/>
    </xf>
    <xf numFmtId="0" fontId="28" fillId="0" borderId="1" xfId="4" applyNumberFormat="1" applyFont="1" applyFill="1" applyBorder="1" applyAlignment="1">
      <alignment horizontal="center" vertical="center"/>
    </xf>
    <xf numFmtId="0" fontId="28" fillId="17" borderId="1" xfId="4" applyNumberFormat="1" applyFont="1" applyFill="1" applyBorder="1" applyAlignment="1">
      <alignment horizontal="center" vertical="center"/>
    </xf>
    <xf numFmtId="0" fontId="28" fillId="18" borderId="2" xfId="4" applyNumberFormat="1" applyFont="1" applyFill="1" applyBorder="1" applyAlignment="1">
      <alignment horizontal="center" vertical="center"/>
    </xf>
    <xf numFmtId="0" fontId="28" fillId="18" borderId="4" xfId="4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4" fillId="4" borderId="0" xfId="0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9" fontId="24" fillId="4" borderId="12" xfId="0" applyNumberFormat="1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2" fontId="24" fillId="0" borderId="20" xfId="0" applyNumberFormat="1" applyFont="1" applyBorder="1" applyAlignment="1">
      <alignment horizontal="center" vertical="center" wrapText="1"/>
    </xf>
    <xf numFmtId="2" fontId="24" fillId="0" borderId="10" xfId="0" applyNumberFormat="1" applyFont="1" applyBorder="1" applyAlignment="1">
      <alignment horizontal="center"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2" fontId="24" fillId="0" borderId="9" xfId="0" applyNumberFormat="1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19" fillId="13" borderId="0" xfId="0" applyFont="1" applyFill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4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8" fillId="4" borderId="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9" fontId="2" fillId="4" borderId="12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2" fillId="1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/>
    </xf>
    <xf numFmtId="2" fontId="24" fillId="19" borderId="8" xfId="0" applyNumberFormat="1" applyFont="1" applyFill="1" applyBorder="1" applyAlignment="1">
      <alignment horizontal="center" vertical="center" wrapText="1"/>
    </xf>
    <xf numFmtId="0" fontId="24" fillId="19" borderId="1" xfId="0" applyFont="1" applyFill="1" applyBorder="1" applyAlignment="1">
      <alignment horizontal="center" vertical="center" wrapText="1"/>
    </xf>
    <xf numFmtId="165" fontId="24" fillId="19" borderId="1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Porcentual" xfId="4" builtinId="5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H29"/>
  <sheetViews>
    <sheetView view="pageBreakPreview" zoomScaleNormal="90" zoomScaleSheetLayoutView="100" workbookViewId="0">
      <selection activeCell="C21" sqref="C21:D21"/>
    </sheetView>
  </sheetViews>
  <sheetFormatPr baseColWidth="10" defaultRowHeight="12.75"/>
  <cols>
    <col min="1" max="1" width="3.140625" style="112" customWidth="1"/>
    <col min="2" max="2" width="43.140625" style="93" customWidth="1"/>
    <col min="3" max="3" width="15.5703125" style="93" customWidth="1"/>
    <col min="4" max="4" width="8.140625" style="93" customWidth="1"/>
    <col min="5" max="5" width="22.85546875" style="93" customWidth="1"/>
    <col min="6" max="6" width="22" style="93" customWidth="1"/>
    <col min="7" max="7" width="21" style="93" customWidth="1"/>
    <col min="8" max="16384" width="11.42578125" style="93"/>
  </cols>
  <sheetData>
    <row r="2" spans="1:7">
      <c r="A2" s="93"/>
      <c r="B2" s="92" t="s">
        <v>0</v>
      </c>
      <c r="C2" s="233" t="s">
        <v>26</v>
      </c>
      <c r="D2" s="233"/>
      <c r="E2" s="234"/>
      <c r="F2" s="234"/>
      <c r="G2" s="234"/>
    </row>
    <row r="4" spans="1:7" ht="14.45" customHeight="1">
      <c r="A4" s="93"/>
      <c r="B4" s="235"/>
      <c r="C4" s="236"/>
      <c r="D4" s="227" t="s">
        <v>45</v>
      </c>
      <c r="E4" s="227"/>
      <c r="F4" s="227"/>
      <c r="G4" s="227"/>
    </row>
    <row r="5" spans="1:7" ht="25.5">
      <c r="A5" s="93"/>
      <c r="B5" s="235"/>
      <c r="C5" s="236"/>
      <c r="D5" s="94" t="s">
        <v>1</v>
      </c>
      <c r="E5" s="94" t="s">
        <v>2</v>
      </c>
      <c r="F5" s="94" t="s">
        <v>3</v>
      </c>
      <c r="G5" s="94" t="s">
        <v>4</v>
      </c>
    </row>
    <row r="6" spans="1:7">
      <c r="A6" s="93"/>
      <c r="B6" s="236"/>
      <c r="C6" s="236"/>
      <c r="D6" s="95">
        <v>38</v>
      </c>
      <c r="E6" s="95">
        <v>12</v>
      </c>
      <c r="F6" s="96">
        <f>E6*2</f>
        <v>24</v>
      </c>
      <c r="G6" s="97">
        <f>D6*F6</f>
        <v>912</v>
      </c>
    </row>
    <row r="7" spans="1:7">
      <c r="A7" s="93"/>
      <c r="B7" s="221"/>
      <c r="C7" s="221"/>
      <c r="D7" s="98"/>
      <c r="E7" s="99"/>
      <c r="F7" s="98"/>
      <c r="G7" s="98"/>
    </row>
    <row r="8" spans="1:7">
      <c r="A8" s="93"/>
      <c r="B8" s="221"/>
      <c r="C8" s="221"/>
      <c r="D8" s="98"/>
      <c r="E8" s="98"/>
      <c r="F8" s="98"/>
      <c r="G8" s="98"/>
    </row>
    <row r="9" spans="1:7">
      <c r="A9" s="93"/>
      <c r="B9" s="222" t="s">
        <v>5</v>
      </c>
      <c r="C9" s="223"/>
      <c r="D9" s="224"/>
      <c r="E9" s="96">
        <f>SUM(E6:E8)</f>
        <v>12</v>
      </c>
      <c r="F9" s="96">
        <f>SUM(F6:F8)</f>
        <v>24</v>
      </c>
      <c r="G9" s="97">
        <f>SUM(G6:G8)</f>
        <v>912</v>
      </c>
    </row>
    <row r="11" spans="1:7">
      <c r="A11" s="93"/>
      <c r="B11" s="225" t="s">
        <v>6</v>
      </c>
      <c r="C11" s="226"/>
      <c r="D11" s="100">
        <v>1.5</v>
      </c>
    </row>
    <row r="13" spans="1:7" ht="50.25" customHeight="1">
      <c r="A13" s="93"/>
      <c r="B13" s="101" t="s">
        <v>7</v>
      </c>
      <c r="C13" s="227" t="s">
        <v>8</v>
      </c>
      <c r="D13" s="227"/>
      <c r="E13" s="94" t="s">
        <v>9</v>
      </c>
      <c r="F13" s="94" t="s">
        <v>46</v>
      </c>
    </row>
    <row r="14" spans="1:7" ht="20.100000000000001" customHeight="1">
      <c r="A14" s="93"/>
      <c r="B14" s="102" t="s">
        <v>27</v>
      </c>
      <c r="C14" s="228">
        <v>18.589567010192201</v>
      </c>
      <c r="D14" s="228"/>
      <c r="E14" s="103">
        <f>IF(C14&gt;=D11,(C14*100)/SUMIF(C14:D24,CONCATENATE("&gt;=",D11)),0)</f>
        <v>18.589567010192194</v>
      </c>
      <c r="F14" s="103">
        <f>'CONTEOS 30-70 PRE GOB'!H6</f>
        <v>118</v>
      </c>
    </row>
    <row r="15" spans="1:7" ht="20.100000000000001" customHeight="1">
      <c r="A15" s="93"/>
      <c r="B15" s="102" t="s">
        <v>32</v>
      </c>
      <c r="C15" s="228">
        <v>17.211962525522999</v>
      </c>
      <c r="D15" s="228"/>
      <c r="E15" s="103">
        <f>IF(C15&gt;=D11,(C15*100)/SUMIF(C14:D24,CONCATENATE("&gt;=",D11)),0)</f>
        <v>17.211962525522992</v>
      </c>
      <c r="F15" s="103">
        <f>'CONTEOS 30-70 PRE GOB'!H7</f>
        <v>109</v>
      </c>
    </row>
    <row r="16" spans="1:7" ht="20.100000000000001" customHeight="1">
      <c r="A16" s="93"/>
      <c r="B16" s="104" t="s">
        <v>66</v>
      </c>
      <c r="C16" s="231"/>
      <c r="D16" s="232"/>
      <c r="E16" s="105"/>
      <c r="F16" s="103">
        <f>'CONTEOS 30-70 PRE GOB'!H8</f>
        <v>69</v>
      </c>
    </row>
    <row r="17" spans="1:8" ht="20.100000000000001" customHeight="1">
      <c r="A17" s="93"/>
      <c r="B17" s="106" t="s">
        <v>31</v>
      </c>
      <c r="C17" s="229">
        <v>41.924784101461697</v>
      </c>
      <c r="D17" s="229"/>
      <c r="E17" s="107">
        <f>IF(C17&gt;=D11,(C17*100)/SUMIF(C14:D24,CONCATENATE("&gt;=",D11)),0)</f>
        <v>41.924784101461682</v>
      </c>
      <c r="F17" s="107">
        <f>'CONTEOS 30-70 PRE GOB'!H9</f>
        <v>267</v>
      </c>
    </row>
    <row r="18" spans="1:8" ht="20.100000000000001" customHeight="1">
      <c r="A18" s="93"/>
      <c r="B18" s="106" t="s">
        <v>33</v>
      </c>
      <c r="C18" s="229">
        <v>7.5301093620876198</v>
      </c>
      <c r="D18" s="229"/>
      <c r="E18" s="107">
        <f>IF(C18&gt;=D$11,(C18*100)/SUMIF(C$14:D$24,CONCATENATE("&gt;=",D$11)),0)</f>
        <v>7.5301093620876172</v>
      </c>
      <c r="F18" s="107">
        <f>'CONTEOS 30-70 PRE GOB'!H10</f>
        <v>48</v>
      </c>
    </row>
    <row r="19" spans="1:8" ht="20.100000000000001" customHeight="1">
      <c r="A19" s="93"/>
      <c r="B19" s="106" t="s">
        <v>30</v>
      </c>
      <c r="C19" s="229">
        <v>5.3104934783164301</v>
      </c>
      <c r="D19" s="229"/>
      <c r="E19" s="107">
        <f>IF(C19&gt;=D$11,(C19*100)/SUMIF(C$14:D$24,CONCATENATE("&gt;=",D$11)),0)</f>
        <v>5.3104934783164275</v>
      </c>
      <c r="F19" s="107">
        <f>'CONTEOS 30-70 PRE GOB'!H11</f>
        <v>33</v>
      </c>
    </row>
    <row r="20" spans="1:8" ht="20.100000000000001" customHeight="1">
      <c r="A20" s="93"/>
      <c r="B20" s="108" t="s">
        <v>67</v>
      </c>
      <c r="C20" s="231"/>
      <c r="D20" s="232"/>
      <c r="E20" s="105"/>
      <c r="F20" s="107">
        <f>'CONTEOS 30-70 PRE GOB'!H12</f>
        <v>69</v>
      </c>
    </row>
    <row r="21" spans="1:8" ht="20.100000000000001" customHeight="1">
      <c r="A21" s="93"/>
      <c r="B21" s="102" t="s">
        <v>28</v>
      </c>
      <c r="C21" s="230">
        <v>5.7398766943171999</v>
      </c>
      <c r="D21" s="230"/>
      <c r="E21" s="109">
        <f>IF(C21&gt;=D11,(C21*100)/SUMIF(C$14:D$24,CONCATENATE("&gt;=",D$11)),0)</f>
        <v>5.7398766943171973</v>
      </c>
      <c r="F21" s="109">
        <f>'CONTEOS 30-70 PRE GOB'!H13</f>
        <v>36</v>
      </c>
    </row>
    <row r="22" spans="1:8" ht="20.100000000000001" customHeight="1">
      <c r="A22" s="93"/>
      <c r="B22" s="102" t="s">
        <v>29</v>
      </c>
      <c r="C22" s="228">
        <v>1.84660341405094</v>
      </c>
      <c r="D22" s="228"/>
      <c r="E22" s="103">
        <f>IF(C22&gt;=D$11,(C22*100)/SUMIF(C$14:D$24,CONCATENATE("&gt;=",D$11)),0)</f>
        <v>1.8466034140509391</v>
      </c>
      <c r="F22" s="103">
        <f>'CONTEOS 30-70 PRE GOB'!H14</f>
        <v>11</v>
      </c>
    </row>
    <row r="23" spans="1:8" ht="20.100000000000001" customHeight="1">
      <c r="A23" s="93"/>
      <c r="B23" s="104" t="s">
        <v>68</v>
      </c>
      <c r="C23" s="231"/>
      <c r="D23" s="232"/>
      <c r="E23" s="105"/>
      <c r="F23" s="103">
        <f>'CONTEOS 30-70 PRE GOB'!H15</f>
        <v>69</v>
      </c>
    </row>
    <row r="24" spans="1:8" ht="20.100000000000001" customHeight="1">
      <c r="A24" s="93"/>
      <c r="B24" s="106" t="s">
        <v>69</v>
      </c>
      <c r="C24" s="229">
        <v>1.84660341405094</v>
      </c>
      <c r="D24" s="229"/>
      <c r="E24" s="107">
        <f>IF(C24&gt;=D$11,(C24*100)/SUMIF(C$14:D$24,CONCATENATE("&gt;=",D$11)),0)</f>
        <v>1.8466034140509391</v>
      </c>
      <c r="F24" s="107">
        <f>'CONTEOS 30-70 PRE GOB'!H16</f>
        <v>80</v>
      </c>
    </row>
    <row r="25" spans="1:8" ht="15" customHeight="1">
      <c r="A25" s="93"/>
      <c r="B25" s="92" t="s">
        <v>5</v>
      </c>
      <c r="C25" s="219">
        <f>SUM(C14:D24)</f>
        <v>100.00000000000004</v>
      </c>
      <c r="D25" s="220"/>
      <c r="E25" s="209">
        <f>SUM(E14:E24)</f>
        <v>99.999999999999986</v>
      </c>
      <c r="F25" s="210">
        <f>SUM(F14:F24)</f>
        <v>909</v>
      </c>
      <c r="H25" s="110"/>
    </row>
    <row r="26" spans="1:8">
      <c r="A26" s="93"/>
      <c r="B26" s="304" t="s">
        <v>70</v>
      </c>
    </row>
    <row r="27" spans="1:8">
      <c r="A27" s="93"/>
      <c r="G27" s="111"/>
    </row>
    <row r="28" spans="1:8" ht="13.5" thickBot="1">
      <c r="A28" s="93"/>
      <c r="G28" s="111"/>
    </row>
    <row r="29" spans="1:8" ht="13.5" thickBot="1">
      <c r="A29" s="93"/>
      <c r="B29" s="217" t="s">
        <v>17</v>
      </c>
      <c r="C29" s="218"/>
      <c r="D29" s="218"/>
      <c r="E29" s="218"/>
      <c r="F29" s="90">
        <f>G9-F25</f>
        <v>3</v>
      </c>
    </row>
  </sheetData>
  <dataConsolidate/>
  <mergeCells count="23">
    <mergeCell ref="C23:D23"/>
    <mergeCell ref="B7:C7"/>
    <mergeCell ref="C2:D2"/>
    <mergeCell ref="E2:G2"/>
    <mergeCell ref="B4:C5"/>
    <mergeCell ref="D4:G4"/>
    <mergeCell ref="B6:C6"/>
    <mergeCell ref="B29:E29"/>
    <mergeCell ref="C25:D25"/>
    <mergeCell ref="B8:C8"/>
    <mergeCell ref="B9:D9"/>
    <mergeCell ref="B11:C11"/>
    <mergeCell ref="C13:D13"/>
    <mergeCell ref="C14:D14"/>
    <mergeCell ref="C17:D17"/>
    <mergeCell ref="C15:D15"/>
    <mergeCell ref="C21:D21"/>
    <mergeCell ref="C18:D18"/>
    <mergeCell ref="C24:D24"/>
    <mergeCell ref="C22:D22"/>
    <mergeCell ref="C19:D19"/>
    <mergeCell ref="C16:D16"/>
    <mergeCell ref="C20:D20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H20"/>
  <sheetViews>
    <sheetView tabSelected="1" view="pageBreakPreview" zoomScale="80" zoomScaleNormal="80" zoomScaleSheetLayoutView="80" workbookViewId="0">
      <selection activeCell="A6" sqref="A6:A16"/>
    </sheetView>
  </sheetViews>
  <sheetFormatPr baseColWidth="10" defaultRowHeight="12.75"/>
  <cols>
    <col min="1" max="1" width="44.5703125" style="74" customWidth="1"/>
    <col min="2" max="2" width="21.5703125" style="74" customWidth="1"/>
    <col min="3" max="4" width="20" style="74" customWidth="1"/>
    <col min="5" max="5" width="30.85546875" style="74" bestFit="1" customWidth="1"/>
    <col min="6" max="6" width="26.7109375" style="74" bestFit="1" customWidth="1"/>
    <col min="7" max="7" width="15.85546875" style="74" customWidth="1"/>
    <col min="8" max="8" width="15.5703125" style="74" customWidth="1"/>
    <col min="9" max="16384" width="11.42578125" style="74"/>
  </cols>
  <sheetData>
    <row r="1" spans="1:8" ht="20.100000000000001" customHeight="1">
      <c r="B1" s="237" t="str">
        <f>CONCATENATE("
CALCULO DE DISTRIBUCIÓN DE LOS MENSAJES DE PRECAMPAÑA DE GOBERNADOR PARA EL PROCESO ELECTORAL 2011 EN EL ESTADO DE ",'PREMISAS PRE GOB'!C2)</f>
        <v xml:space="preserve">
CALCULO DE DISTRIBUCIÓN DE LOS MENSAJES DE PRECAMPAÑA DE GOBERNADOR PARA EL PROCESO ELECTORAL 2011 EN EL ESTADO DE NAYARIT</v>
      </c>
      <c r="C1" s="237"/>
      <c r="D1" s="237"/>
      <c r="E1" s="237"/>
      <c r="F1" s="237"/>
      <c r="G1" s="237"/>
      <c r="H1" s="237"/>
    </row>
    <row r="2" spans="1:8" ht="20.100000000000001" customHeight="1">
      <c r="B2" s="237"/>
      <c r="C2" s="237"/>
      <c r="D2" s="237"/>
      <c r="E2" s="237"/>
      <c r="F2" s="237"/>
      <c r="G2" s="237"/>
      <c r="H2" s="237"/>
    </row>
    <row r="3" spans="1:8" ht="20.100000000000001" customHeight="1" thickBot="1"/>
    <row r="4" spans="1:8" ht="48.75" customHeight="1">
      <c r="A4" s="238" t="s">
        <v>18</v>
      </c>
      <c r="B4" s="240" t="str">
        <f>CONCATENATE("DURACIÓN: ",'PREMISAS PRE GOB'!D6," DÍAS
TOTAL DE PROMOCIONALES DE 30 SEGUNDOS EN CADA ESTACIÓN DE RADIO O CANAL DE TELEVISIÓN:  ", ('PREMISAS PRE GOB'!G6), " Promocionales")</f>
        <v>DURACIÓN: 38 DÍAS
TOTAL DE PROMOCIONALES DE 30 SEGUNDOS EN CADA ESTACIÓN DE RADIO O CANAL DE TELEVISIÓN:  912 Promocionales</v>
      </c>
      <c r="C4" s="240"/>
      <c r="D4" s="240"/>
      <c r="E4" s="240"/>
      <c r="F4" s="240"/>
      <c r="G4" s="241" t="s">
        <v>19</v>
      </c>
      <c r="H4" s="243" t="s">
        <v>20</v>
      </c>
    </row>
    <row r="5" spans="1:8" ht="112.5" customHeight="1" thickBot="1">
      <c r="A5" s="239"/>
      <c r="B5" s="75" t="str">
        <f>CONCATENATE(('PREMISAS PRE GOB'!G6)*0.3," promocionales (30%)
 Se distribuyen de manera igualitaria entre el número de partidos contendientes
(A)")</f>
        <v>273.6 promocionales (30%)
 Se distribuyen de manera igualitaria entre el número de partidos contendientes
(A)</v>
      </c>
      <c r="C5" s="75" t="s">
        <v>21</v>
      </c>
      <c r="D5" s="75" t="s">
        <v>22</v>
      </c>
      <c r="E5" s="75" t="str">
        <f>CONCATENATE(('PREMISAS PRE GOB'!G6)*0.7," promocionales 
(70% Distribución Proporcional)
% Fuerza Electoral de los partidos con Representación en el Congreso 
(C) ")</f>
        <v xml:space="preserve">638.4 promocionales 
(70% Distribución Proporcional)
% Fuerza Electoral de los partidos con Representación en el Congreso 
(C) </v>
      </c>
      <c r="F5" s="75" t="s">
        <v>23</v>
      </c>
      <c r="G5" s="242"/>
      <c r="H5" s="244"/>
    </row>
    <row r="6" spans="1:8" ht="28.15" customHeight="1">
      <c r="A6" s="289" t="s">
        <v>71</v>
      </c>
      <c r="B6" s="245">
        <f>TRUNC(TRUNC(('PREMISAS PRE GOB'!G$6)*0.3)/COUNTA(A$6:A$16))</f>
        <v>68</v>
      </c>
      <c r="C6" s="248">
        <f>TRUNC(('PREMISAS PRE GOB'!G$6)*0.3)/COUNTA(A$6:A$16) - TRUNC(TRUNC(('PREMISAS PRE GOB'!G$6)*0.3)/COUNTA(A$6:A$16))</f>
        <v>0.25</v>
      </c>
      <c r="D6" s="76">
        <f>'PREMISAS PRE GOB'!E14</f>
        <v>18.589567010192194</v>
      </c>
      <c r="E6" s="77">
        <f>TRUNC((D6*TRUNC(('PREMISAS PRE GOB'!G$6)*0.7))/100,0)</f>
        <v>118</v>
      </c>
      <c r="F6" s="78">
        <f>(((D6*TRUNC(('PREMISAS PRE GOB'!G$6)*0.7))/100) - TRUNC((D6*TRUNC(('PREMISAS PRE GOB'!G$6)*0.7))/100))</f>
        <v>0.60143752502619918</v>
      </c>
      <c r="G6" s="77">
        <f>E6</f>
        <v>118</v>
      </c>
      <c r="H6" s="79">
        <f>G6</f>
        <v>118</v>
      </c>
    </row>
    <row r="7" spans="1:8" ht="28.15" customHeight="1">
      <c r="A7" s="290"/>
      <c r="B7" s="246"/>
      <c r="C7" s="249"/>
      <c r="D7" s="76">
        <f>'PREMISAS PRE GOB'!E15</f>
        <v>17.211962525522992</v>
      </c>
      <c r="E7" s="80">
        <f>TRUNC((D7*TRUNC(('PREMISAS PRE GOB'!G$6)*0.7))/100,0)</f>
        <v>109</v>
      </c>
      <c r="F7" s="81">
        <f>(((D7*TRUNC(('PREMISAS PRE GOB'!G$6)*0.7))/100) - TRUNC((D7*TRUNC(('PREMISAS PRE GOB'!G$6)*0.7))/100))</f>
        <v>0.81232091283669661</v>
      </c>
      <c r="G7" s="77">
        <f>E7</f>
        <v>109</v>
      </c>
      <c r="H7" s="82">
        <f t="shared" ref="H7:H11" si="0">G7</f>
        <v>109</v>
      </c>
    </row>
    <row r="8" spans="1:8" ht="28.15" customHeight="1">
      <c r="A8" s="291"/>
      <c r="B8" s="247"/>
      <c r="C8" s="250"/>
      <c r="D8" s="305"/>
      <c r="E8" s="306"/>
      <c r="F8" s="307"/>
      <c r="G8" s="80">
        <f>B6</f>
        <v>68</v>
      </c>
      <c r="H8" s="82">
        <f>IF((ROUND(C17,0)+ROUND(F17,0)+('PREMISAS PRE GOB'!G3-(TRUNC('PREMISAS PRE GOB'!G3*0.3)+TRUNC('PREMISAS PRE GOB'!G3*0.7))))&gt;=COUNTA(A6:A16),G8+1,G8)</f>
        <v>69</v>
      </c>
    </row>
    <row r="9" spans="1:8" ht="28.15" customHeight="1">
      <c r="A9" s="292" t="s">
        <v>72</v>
      </c>
      <c r="B9" s="251">
        <f>TRUNC(TRUNC(('PREMISAS PRE GOB'!G$6)*0.3)/COUNTA(A$6:A$16))</f>
        <v>68</v>
      </c>
      <c r="C9" s="252">
        <f>TRUNC(('PREMISAS PRE GOB'!G$6)*0.3)/COUNTA(A$6:A$16) - TRUNC(TRUNC(('PREMISAS PRE GOB'!G$6)*0.3)/COUNTA(A$6:A$16))</f>
        <v>0.25</v>
      </c>
      <c r="D9" s="76">
        <f>'PREMISAS PRE GOB'!E17</f>
        <v>41.924784101461682</v>
      </c>
      <c r="E9" s="80">
        <f>TRUNC((D9*TRUNC(('PREMISAS PRE GOB'!G$6)*0.7))/100,0)</f>
        <v>267</v>
      </c>
      <c r="F9" s="81">
        <f>(((D9*TRUNC(('PREMISAS PRE GOB'!G$6)*0.7))/100) - TRUNC((D9*TRUNC(('PREMISAS PRE GOB'!G$6)*0.7))/100))</f>
        <v>0.48012256732550895</v>
      </c>
      <c r="G9" s="80">
        <f>E9</f>
        <v>267</v>
      </c>
      <c r="H9" s="82">
        <f>G9</f>
        <v>267</v>
      </c>
    </row>
    <row r="10" spans="1:8" ht="28.15" customHeight="1">
      <c r="A10" s="290"/>
      <c r="B10" s="246"/>
      <c r="C10" s="249"/>
      <c r="D10" s="76">
        <f>'PREMISAS PRE GOB'!E18</f>
        <v>7.5301093620876172</v>
      </c>
      <c r="E10" s="80">
        <f>TRUNC((D10*TRUNC(('PREMISAS PRE GOB'!G$6)*0.7))/100,0)</f>
        <v>48</v>
      </c>
      <c r="F10" s="81">
        <f>(((D10*TRUNC(('PREMISAS PRE GOB'!G$6)*0.7))/100) - TRUNC((D10*TRUNC(('PREMISAS PRE GOB'!G$6)*0.7))/100))</f>
        <v>4.2097730118996424E-2</v>
      </c>
      <c r="G10" s="80">
        <f t="shared" ref="G10:G11" si="1">E10</f>
        <v>48</v>
      </c>
      <c r="H10" s="82">
        <f t="shared" si="0"/>
        <v>48</v>
      </c>
    </row>
    <row r="11" spans="1:8" ht="28.15" customHeight="1">
      <c r="A11" s="290"/>
      <c r="B11" s="246"/>
      <c r="C11" s="249"/>
      <c r="D11" s="76">
        <f>'PREMISAS PRE GOB'!E19</f>
        <v>5.3104934783164275</v>
      </c>
      <c r="E11" s="80">
        <f>TRUNC((D11*TRUNC(('PREMISAS PRE GOB'!G$6)*0.7))/100,0)</f>
        <v>33</v>
      </c>
      <c r="F11" s="81">
        <f>(((D11*TRUNC(('PREMISAS PRE GOB'!G$6)*0.7))/100) - TRUNC((D11*TRUNC(('PREMISAS PRE GOB'!G$6)*0.7))/100))</f>
        <v>0.88094839165880501</v>
      </c>
      <c r="G11" s="80">
        <f t="shared" si="1"/>
        <v>33</v>
      </c>
      <c r="H11" s="82">
        <f t="shared" si="0"/>
        <v>33</v>
      </c>
    </row>
    <row r="12" spans="1:8" ht="28.15" customHeight="1">
      <c r="A12" s="291"/>
      <c r="B12" s="247"/>
      <c r="C12" s="250"/>
      <c r="D12" s="305"/>
      <c r="E12" s="306"/>
      <c r="F12" s="307"/>
      <c r="G12" s="80">
        <f>B9</f>
        <v>68</v>
      </c>
      <c r="H12" s="82">
        <f>IF((ROUND(C17,0)+ROUND(F17,0)+('PREMISAS PRE GOB'!G7-(TRUNC('PREMISAS PRE GOB'!G7*0.3)+TRUNC('PREMISAS PRE GOB'!G7*0.7))))&gt;=COUNTA(A6:A16),G12+1,G12)</f>
        <v>69</v>
      </c>
    </row>
    <row r="13" spans="1:8" ht="28.15" customHeight="1">
      <c r="A13" s="292" t="s">
        <v>73</v>
      </c>
      <c r="B13" s="251">
        <f>TRUNC(TRUNC(('PREMISAS PRE GOB'!G$6)*0.3)/COUNTA(A$6:A$16))</f>
        <v>68</v>
      </c>
      <c r="C13" s="252">
        <f>TRUNC(('PREMISAS PRE GOB'!G$6)*0.3)/COUNTA(A$6:A$16) - TRUNC(TRUNC(('PREMISAS PRE GOB'!G$6)*0.3)/COUNTA(A$6:A$16))</f>
        <v>0.25</v>
      </c>
      <c r="D13" s="76">
        <f>'PREMISAS PRE GOB'!E21</f>
        <v>5.7398766943171973</v>
      </c>
      <c r="E13" s="80">
        <f>TRUNC((D13*TRUNC(('PREMISAS PRE GOB'!G$6)*0.7))/100,0)</f>
        <v>36</v>
      </c>
      <c r="F13" s="81">
        <f>(((D13*TRUNC(('PREMISAS PRE GOB'!G$6)*0.7))/100) - TRUNC((D13*TRUNC(('PREMISAS PRE GOB'!G$6)*0.7))/100))</f>
        <v>0.62041330974371789</v>
      </c>
      <c r="G13" s="80">
        <f>E13</f>
        <v>36</v>
      </c>
      <c r="H13" s="82">
        <f>G13</f>
        <v>36</v>
      </c>
    </row>
    <row r="14" spans="1:8" ht="30.75" customHeight="1">
      <c r="A14" s="290"/>
      <c r="B14" s="246"/>
      <c r="C14" s="249"/>
      <c r="D14" s="76">
        <f>'PREMISAS PRE GOB'!E22</f>
        <v>1.8466034140509391</v>
      </c>
      <c r="E14" s="80">
        <f>TRUNC((D14*TRUNC(('PREMISAS PRE GOB'!G$6)*0.7))/100,0)</f>
        <v>11</v>
      </c>
      <c r="F14" s="81">
        <f>(((D14*TRUNC(('PREMISAS PRE GOB'!G$6)*0.7))/100) - TRUNC((D14*TRUNC(('PREMISAS PRE GOB'!G$6)*0.7))/100))</f>
        <v>0.78132978164499001</v>
      </c>
      <c r="G14" s="80">
        <f>E14</f>
        <v>11</v>
      </c>
      <c r="H14" s="82">
        <f>G14</f>
        <v>11</v>
      </c>
    </row>
    <row r="15" spans="1:8" ht="30.75" customHeight="1">
      <c r="A15" s="291"/>
      <c r="B15" s="247"/>
      <c r="C15" s="250"/>
      <c r="D15" s="305"/>
      <c r="E15" s="306"/>
      <c r="F15" s="307"/>
      <c r="G15" s="80">
        <f>B13</f>
        <v>68</v>
      </c>
      <c r="H15" s="82">
        <f>IF((ROUND(C17,0)+ROUND(F17,0)+('PREMISAS PRE GOB'!G10-(TRUNC('PREMISAS PRE GOB'!G10*0.3)+TRUNC('PREMISAS PRE GOB'!G10*0.7))))&gt;=COUNTA(A6:A16),G15+1,G15)</f>
        <v>69</v>
      </c>
    </row>
    <row r="16" spans="1:8" ht="28.15" customHeight="1">
      <c r="A16" s="89" t="s">
        <v>69</v>
      </c>
      <c r="B16" s="83">
        <f>TRUNC(TRUNC(('PREMISAS PRE GOB'!G$6)*0.3)/COUNTA(A$6:A$16))</f>
        <v>68</v>
      </c>
      <c r="C16" s="84">
        <f>TRUNC(('PREMISAS PRE GOB'!G$6)*0.3)/COUNTA(A$6:A$16) - TRUNC(TRUNC(('PREMISAS PRE GOB'!G$6)*0.3)/COUNTA(A$6:A$16))</f>
        <v>0.25</v>
      </c>
      <c r="D16" s="76">
        <f>'PREMISAS PRE GOB'!E24</f>
        <v>1.8466034140509391</v>
      </c>
      <c r="E16" s="80">
        <f>TRUNC((D16*TRUNC(('PREMISAS PRE GOB'!G$6)*0.7))/100,0)</f>
        <v>11</v>
      </c>
      <c r="F16" s="81">
        <f>(((D16*TRUNC(('PREMISAS PRE GOB'!G$6)*0.7))/100) - TRUNC((D16*TRUNC(('PREMISAS PRE GOB'!G$6)*0.7))/100))</f>
        <v>0.78132978164499001</v>
      </c>
      <c r="G16" s="80">
        <f>B16+E16</f>
        <v>79</v>
      </c>
      <c r="H16" s="82">
        <f>IF((ROUND(C17,0)+ROUND(F17,0)+('PREMISAS PRE GOB'!G11-(TRUNC('PREMISAS PRE GOB'!G11*0.3)+TRUNC('PREMISAS PRE GOB'!G11*0.7))))&gt;=COUNTA(A6:A16),G16+1,G16)</f>
        <v>80</v>
      </c>
    </row>
    <row r="17" spans="1:8" ht="23.25" customHeight="1">
      <c r="A17" s="85" t="s">
        <v>5</v>
      </c>
      <c r="B17" s="85">
        <f t="shared" ref="B17:H17" si="2">SUM(B6:B16)</f>
        <v>272</v>
      </c>
      <c r="C17" s="86">
        <f t="shared" si="2"/>
        <v>1</v>
      </c>
      <c r="D17" s="86">
        <f t="shared" si="2"/>
        <v>99.999999999999986</v>
      </c>
      <c r="E17" s="87">
        <f t="shared" si="2"/>
        <v>633</v>
      </c>
      <c r="F17" s="87">
        <f t="shared" si="2"/>
        <v>4.9999999999999041</v>
      </c>
      <c r="G17" s="87">
        <f t="shared" si="2"/>
        <v>905</v>
      </c>
      <c r="H17" s="87">
        <f t="shared" si="2"/>
        <v>909</v>
      </c>
    </row>
    <row r="19" spans="1:8" ht="13.5" thickBot="1">
      <c r="A19" s="88"/>
    </row>
    <row r="20" spans="1:8" ht="13.5" thickBot="1">
      <c r="A20" s="217" t="s">
        <v>17</v>
      </c>
      <c r="B20" s="218"/>
      <c r="C20" s="90">
        <f>'PREMISAS PRE GOB'!G9-'CONTEOS 30-70 PRE GOB'!H17</f>
        <v>3</v>
      </c>
      <c r="D20" s="91"/>
    </row>
  </sheetData>
  <mergeCells count="15">
    <mergeCell ref="B1:H2"/>
    <mergeCell ref="A20:B20"/>
    <mergeCell ref="A4:A5"/>
    <mergeCell ref="B4:F4"/>
    <mergeCell ref="G4:G5"/>
    <mergeCell ref="H4:H5"/>
    <mergeCell ref="A6:A8"/>
    <mergeCell ref="A9:A12"/>
    <mergeCell ref="A13:A15"/>
    <mergeCell ref="B6:B8"/>
    <mergeCell ref="C6:C8"/>
    <mergeCell ref="B9:B12"/>
    <mergeCell ref="C9:C12"/>
    <mergeCell ref="B13:B15"/>
    <mergeCell ref="C13:C15"/>
  </mergeCells>
  <printOptions horizontalCentered="1"/>
  <pageMargins left="0.39370078740157483" right="0.39370078740157483" top="0.78740157480314965" bottom="0.39370078740157483" header="0.31496062992125984" footer="0.31496062992125984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AN59"/>
  <sheetViews>
    <sheetView view="pageBreakPreview" zoomScale="60" zoomScaleNormal="60" workbookViewId="0">
      <selection activeCell="E21" sqref="E21"/>
    </sheetView>
  </sheetViews>
  <sheetFormatPr baseColWidth="10" defaultColWidth="11.42578125" defaultRowHeight="12"/>
  <cols>
    <col min="1" max="1" width="12.85546875" style="21" customWidth="1"/>
    <col min="2" max="2" width="9.140625" style="21" customWidth="1"/>
    <col min="3" max="40" width="10.7109375" style="21" customWidth="1"/>
    <col min="41" max="182" width="11.42578125" style="21"/>
    <col min="183" max="183" width="12.85546875" style="21" customWidth="1"/>
    <col min="184" max="184" width="6.7109375" style="21" customWidth="1"/>
    <col min="185" max="203" width="8.5703125" style="21" customWidth="1"/>
    <col min="204" max="204" width="8" style="21" customWidth="1"/>
    <col min="205" max="227" width="8.5703125" style="21" customWidth="1"/>
    <col min="228" max="228" width="10.85546875" style="21" customWidth="1"/>
    <col min="229" max="438" width="11.42578125" style="21"/>
    <col min="439" max="439" width="12.85546875" style="21" customWidth="1"/>
    <col min="440" max="440" width="6.7109375" style="21" customWidth="1"/>
    <col min="441" max="459" width="8.5703125" style="21" customWidth="1"/>
    <col min="460" max="460" width="8" style="21" customWidth="1"/>
    <col min="461" max="483" width="8.5703125" style="21" customWidth="1"/>
    <col min="484" max="484" width="10.85546875" style="21" customWidth="1"/>
    <col min="485" max="694" width="11.42578125" style="21"/>
    <col min="695" max="695" width="12.85546875" style="21" customWidth="1"/>
    <col min="696" max="696" width="6.7109375" style="21" customWidth="1"/>
    <col min="697" max="715" width="8.5703125" style="21" customWidth="1"/>
    <col min="716" max="716" width="8" style="21" customWidth="1"/>
    <col min="717" max="739" width="8.5703125" style="21" customWidth="1"/>
    <col min="740" max="740" width="10.85546875" style="21" customWidth="1"/>
    <col min="741" max="950" width="11.42578125" style="21"/>
    <col min="951" max="951" width="12.85546875" style="21" customWidth="1"/>
    <col min="952" max="952" width="6.7109375" style="21" customWidth="1"/>
    <col min="953" max="971" width="8.5703125" style="21" customWidth="1"/>
    <col min="972" max="972" width="8" style="21" customWidth="1"/>
    <col min="973" max="995" width="8.5703125" style="21" customWidth="1"/>
    <col min="996" max="996" width="10.85546875" style="21" customWidth="1"/>
    <col min="997" max="1206" width="11.42578125" style="21"/>
    <col min="1207" max="1207" width="12.85546875" style="21" customWidth="1"/>
    <col min="1208" max="1208" width="6.7109375" style="21" customWidth="1"/>
    <col min="1209" max="1227" width="8.5703125" style="21" customWidth="1"/>
    <col min="1228" max="1228" width="8" style="21" customWidth="1"/>
    <col min="1229" max="1251" width="8.5703125" style="21" customWidth="1"/>
    <col min="1252" max="1252" width="10.85546875" style="21" customWidth="1"/>
    <col min="1253" max="1462" width="11.42578125" style="21"/>
    <col min="1463" max="1463" width="12.85546875" style="21" customWidth="1"/>
    <col min="1464" max="1464" width="6.7109375" style="21" customWidth="1"/>
    <col min="1465" max="1483" width="8.5703125" style="21" customWidth="1"/>
    <col min="1484" max="1484" width="8" style="21" customWidth="1"/>
    <col min="1485" max="1507" width="8.5703125" style="21" customWidth="1"/>
    <col min="1508" max="1508" width="10.85546875" style="21" customWidth="1"/>
    <col min="1509" max="1718" width="11.42578125" style="21"/>
    <col min="1719" max="1719" width="12.85546875" style="21" customWidth="1"/>
    <col min="1720" max="1720" width="6.7109375" style="21" customWidth="1"/>
    <col min="1721" max="1739" width="8.5703125" style="21" customWidth="1"/>
    <col min="1740" max="1740" width="8" style="21" customWidth="1"/>
    <col min="1741" max="1763" width="8.5703125" style="21" customWidth="1"/>
    <col min="1764" max="1764" width="10.85546875" style="21" customWidth="1"/>
    <col min="1765" max="1974" width="11.42578125" style="21"/>
    <col min="1975" max="1975" width="12.85546875" style="21" customWidth="1"/>
    <col min="1976" max="1976" width="6.7109375" style="21" customWidth="1"/>
    <col min="1977" max="1995" width="8.5703125" style="21" customWidth="1"/>
    <col min="1996" max="1996" width="8" style="21" customWidth="1"/>
    <col min="1997" max="2019" width="8.5703125" style="21" customWidth="1"/>
    <col min="2020" max="2020" width="10.85546875" style="21" customWidth="1"/>
    <col min="2021" max="2230" width="11.42578125" style="21"/>
    <col min="2231" max="2231" width="12.85546875" style="21" customWidth="1"/>
    <col min="2232" max="2232" width="6.7109375" style="21" customWidth="1"/>
    <col min="2233" max="2251" width="8.5703125" style="21" customWidth="1"/>
    <col min="2252" max="2252" width="8" style="21" customWidth="1"/>
    <col min="2253" max="2275" width="8.5703125" style="21" customWidth="1"/>
    <col min="2276" max="2276" width="10.85546875" style="21" customWidth="1"/>
    <col min="2277" max="2486" width="11.42578125" style="21"/>
    <col min="2487" max="2487" width="12.85546875" style="21" customWidth="1"/>
    <col min="2488" max="2488" width="6.7109375" style="21" customWidth="1"/>
    <col min="2489" max="2507" width="8.5703125" style="21" customWidth="1"/>
    <col min="2508" max="2508" width="8" style="21" customWidth="1"/>
    <col min="2509" max="2531" width="8.5703125" style="21" customWidth="1"/>
    <col min="2532" max="2532" width="10.85546875" style="21" customWidth="1"/>
    <col min="2533" max="2742" width="11.42578125" style="21"/>
    <col min="2743" max="2743" width="12.85546875" style="21" customWidth="1"/>
    <col min="2744" max="2744" width="6.7109375" style="21" customWidth="1"/>
    <col min="2745" max="2763" width="8.5703125" style="21" customWidth="1"/>
    <col min="2764" max="2764" width="8" style="21" customWidth="1"/>
    <col min="2765" max="2787" width="8.5703125" style="21" customWidth="1"/>
    <col min="2788" max="2788" width="10.85546875" style="21" customWidth="1"/>
    <col min="2789" max="2998" width="11.42578125" style="21"/>
    <col min="2999" max="2999" width="12.85546875" style="21" customWidth="1"/>
    <col min="3000" max="3000" width="6.7109375" style="21" customWidth="1"/>
    <col min="3001" max="3019" width="8.5703125" style="21" customWidth="1"/>
    <col min="3020" max="3020" width="8" style="21" customWidth="1"/>
    <col min="3021" max="3043" width="8.5703125" style="21" customWidth="1"/>
    <col min="3044" max="3044" width="10.85546875" style="21" customWidth="1"/>
    <col min="3045" max="3254" width="11.42578125" style="21"/>
    <col min="3255" max="3255" width="12.85546875" style="21" customWidth="1"/>
    <col min="3256" max="3256" width="6.7109375" style="21" customWidth="1"/>
    <col min="3257" max="3275" width="8.5703125" style="21" customWidth="1"/>
    <col min="3276" max="3276" width="8" style="21" customWidth="1"/>
    <col min="3277" max="3299" width="8.5703125" style="21" customWidth="1"/>
    <col min="3300" max="3300" width="10.85546875" style="21" customWidth="1"/>
    <col min="3301" max="3510" width="11.42578125" style="21"/>
    <col min="3511" max="3511" width="12.85546875" style="21" customWidth="1"/>
    <col min="3512" max="3512" width="6.7109375" style="21" customWidth="1"/>
    <col min="3513" max="3531" width="8.5703125" style="21" customWidth="1"/>
    <col min="3532" max="3532" width="8" style="21" customWidth="1"/>
    <col min="3533" max="3555" width="8.5703125" style="21" customWidth="1"/>
    <col min="3556" max="3556" width="10.85546875" style="21" customWidth="1"/>
    <col min="3557" max="3766" width="11.42578125" style="21"/>
    <col min="3767" max="3767" width="12.85546875" style="21" customWidth="1"/>
    <col min="3768" max="3768" width="6.7109375" style="21" customWidth="1"/>
    <col min="3769" max="3787" width="8.5703125" style="21" customWidth="1"/>
    <col min="3788" max="3788" width="8" style="21" customWidth="1"/>
    <col min="3789" max="3811" width="8.5703125" style="21" customWidth="1"/>
    <col min="3812" max="3812" width="10.85546875" style="21" customWidth="1"/>
    <col min="3813" max="4022" width="11.42578125" style="21"/>
    <col min="4023" max="4023" width="12.85546875" style="21" customWidth="1"/>
    <col min="4024" max="4024" width="6.7109375" style="21" customWidth="1"/>
    <col min="4025" max="4043" width="8.5703125" style="21" customWidth="1"/>
    <col min="4044" max="4044" width="8" style="21" customWidth="1"/>
    <col min="4045" max="4067" width="8.5703125" style="21" customWidth="1"/>
    <col min="4068" max="4068" width="10.85546875" style="21" customWidth="1"/>
    <col min="4069" max="4278" width="11.42578125" style="21"/>
    <col min="4279" max="4279" width="12.85546875" style="21" customWidth="1"/>
    <col min="4280" max="4280" width="6.7109375" style="21" customWidth="1"/>
    <col min="4281" max="4299" width="8.5703125" style="21" customWidth="1"/>
    <col min="4300" max="4300" width="8" style="21" customWidth="1"/>
    <col min="4301" max="4323" width="8.5703125" style="21" customWidth="1"/>
    <col min="4324" max="4324" width="10.85546875" style="21" customWidth="1"/>
    <col min="4325" max="4534" width="11.42578125" style="21"/>
    <col min="4535" max="4535" width="12.85546875" style="21" customWidth="1"/>
    <col min="4536" max="4536" width="6.7109375" style="21" customWidth="1"/>
    <col min="4537" max="4555" width="8.5703125" style="21" customWidth="1"/>
    <col min="4556" max="4556" width="8" style="21" customWidth="1"/>
    <col min="4557" max="4579" width="8.5703125" style="21" customWidth="1"/>
    <col min="4580" max="4580" width="10.85546875" style="21" customWidth="1"/>
    <col min="4581" max="4790" width="11.42578125" style="21"/>
    <col min="4791" max="4791" width="12.85546875" style="21" customWidth="1"/>
    <col min="4792" max="4792" width="6.7109375" style="21" customWidth="1"/>
    <col min="4793" max="4811" width="8.5703125" style="21" customWidth="1"/>
    <col min="4812" max="4812" width="8" style="21" customWidth="1"/>
    <col min="4813" max="4835" width="8.5703125" style="21" customWidth="1"/>
    <col min="4836" max="4836" width="10.85546875" style="21" customWidth="1"/>
    <col min="4837" max="5046" width="11.42578125" style="21"/>
    <col min="5047" max="5047" width="12.85546875" style="21" customWidth="1"/>
    <col min="5048" max="5048" width="6.7109375" style="21" customWidth="1"/>
    <col min="5049" max="5067" width="8.5703125" style="21" customWidth="1"/>
    <col min="5068" max="5068" width="8" style="21" customWidth="1"/>
    <col min="5069" max="5091" width="8.5703125" style="21" customWidth="1"/>
    <col min="5092" max="5092" width="10.85546875" style="21" customWidth="1"/>
    <col min="5093" max="5302" width="11.42578125" style="21"/>
    <col min="5303" max="5303" width="12.85546875" style="21" customWidth="1"/>
    <col min="5304" max="5304" width="6.7109375" style="21" customWidth="1"/>
    <col min="5305" max="5323" width="8.5703125" style="21" customWidth="1"/>
    <col min="5324" max="5324" width="8" style="21" customWidth="1"/>
    <col min="5325" max="5347" width="8.5703125" style="21" customWidth="1"/>
    <col min="5348" max="5348" width="10.85546875" style="21" customWidth="1"/>
    <col min="5349" max="5558" width="11.42578125" style="21"/>
    <col min="5559" max="5559" width="12.85546875" style="21" customWidth="1"/>
    <col min="5560" max="5560" width="6.7109375" style="21" customWidth="1"/>
    <col min="5561" max="5579" width="8.5703125" style="21" customWidth="1"/>
    <col min="5580" max="5580" width="8" style="21" customWidth="1"/>
    <col min="5581" max="5603" width="8.5703125" style="21" customWidth="1"/>
    <col min="5604" max="5604" width="10.85546875" style="21" customWidth="1"/>
    <col min="5605" max="5814" width="11.42578125" style="21"/>
    <col min="5815" max="5815" width="12.85546875" style="21" customWidth="1"/>
    <col min="5816" max="5816" width="6.7109375" style="21" customWidth="1"/>
    <col min="5817" max="5835" width="8.5703125" style="21" customWidth="1"/>
    <col min="5836" max="5836" width="8" style="21" customWidth="1"/>
    <col min="5837" max="5859" width="8.5703125" style="21" customWidth="1"/>
    <col min="5860" max="5860" width="10.85546875" style="21" customWidth="1"/>
    <col min="5861" max="6070" width="11.42578125" style="21"/>
    <col min="6071" max="6071" width="12.85546875" style="21" customWidth="1"/>
    <col min="6072" max="6072" width="6.7109375" style="21" customWidth="1"/>
    <col min="6073" max="6091" width="8.5703125" style="21" customWidth="1"/>
    <col min="6092" max="6092" width="8" style="21" customWidth="1"/>
    <col min="6093" max="6115" width="8.5703125" style="21" customWidth="1"/>
    <col min="6116" max="6116" width="10.85546875" style="21" customWidth="1"/>
    <col min="6117" max="6326" width="11.42578125" style="21"/>
    <col min="6327" max="6327" width="12.85546875" style="21" customWidth="1"/>
    <col min="6328" max="6328" width="6.7109375" style="21" customWidth="1"/>
    <col min="6329" max="6347" width="8.5703125" style="21" customWidth="1"/>
    <col min="6348" max="6348" width="8" style="21" customWidth="1"/>
    <col min="6349" max="6371" width="8.5703125" style="21" customWidth="1"/>
    <col min="6372" max="6372" width="10.85546875" style="21" customWidth="1"/>
    <col min="6373" max="6582" width="11.42578125" style="21"/>
    <col min="6583" max="6583" width="12.85546875" style="21" customWidth="1"/>
    <col min="6584" max="6584" width="6.7109375" style="21" customWidth="1"/>
    <col min="6585" max="6603" width="8.5703125" style="21" customWidth="1"/>
    <col min="6604" max="6604" width="8" style="21" customWidth="1"/>
    <col min="6605" max="6627" width="8.5703125" style="21" customWidth="1"/>
    <col min="6628" max="6628" width="10.85546875" style="21" customWidth="1"/>
    <col min="6629" max="6838" width="11.42578125" style="21"/>
    <col min="6839" max="6839" width="12.85546875" style="21" customWidth="1"/>
    <col min="6840" max="6840" width="6.7109375" style="21" customWidth="1"/>
    <col min="6841" max="6859" width="8.5703125" style="21" customWidth="1"/>
    <col min="6860" max="6860" width="8" style="21" customWidth="1"/>
    <col min="6861" max="6883" width="8.5703125" style="21" customWidth="1"/>
    <col min="6884" max="6884" width="10.85546875" style="21" customWidth="1"/>
    <col min="6885" max="7094" width="11.42578125" style="21"/>
    <col min="7095" max="7095" width="12.85546875" style="21" customWidth="1"/>
    <col min="7096" max="7096" width="6.7109375" style="21" customWidth="1"/>
    <col min="7097" max="7115" width="8.5703125" style="21" customWidth="1"/>
    <col min="7116" max="7116" width="8" style="21" customWidth="1"/>
    <col min="7117" max="7139" width="8.5703125" style="21" customWidth="1"/>
    <col min="7140" max="7140" width="10.85546875" style="21" customWidth="1"/>
    <col min="7141" max="7350" width="11.42578125" style="21"/>
    <col min="7351" max="7351" width="12.85546875" style="21" customWidth="1"/>
    <col min="7352" max="7352" width="6.7109375" style="21" customWidth="1"/>
    <col min="7353" max="7371" width="8.5703125" style="21" customWidth="1"/>
    <col min="7372" max="7372" width="8" style="21" customWidth="1"/>
    <col min="7373" max="7395" width="8.5703125" style="21" customWidth="1"/>
    <col min="7396" max="7396" width="10.85546875" style="21" customWidth="1"/>
    <col min="7397" max="7606" width="11.42578125" style="21"/>
    <col min="7607" max="7607" width="12.85546875" style="21" customWidth="1"/>
    <col min="7608" max="7608" width="6.7109375" style="21" customWidth="1"/>
    <col min="7609" max="7627" width="8.5703125" style="21" customWidth="1"/>
    <col min="7628" max="7628" width="8" style="21" customWidth="1"/>
    <col min="7629" max="7651" width="8.5703125" style="21" customWidth="1"/>
    <col min="7652" max="7652" width="10.85546875" style="21" customWidth="1"/>
    <col min="7653" max="7862" width="11.42578125" style="21"/>
    <col min="7863" max="7863" width="12.85546875" style="21" customWidth="1"/>
    <col min="7864" max="7864" width="6.7109375" style="21" customWidth="1"/>
    <col min="7865" max="7883" width="8.5703125" style="21" customWidth="1"/>
    <col min="7884" max="7884" width="8" style="21" customWidth="1"/>
    <col min="7885" max="7907" width="8.5703125" style="21" customWidth="1"/>
    <col min="7908" max="7908" width="10.85546875" style="21" customWidth="1"/>
    <col min="7909" max="8118" width="11.42578125" style="21"/>
    <col min="8119" max="8119" width="12.85546875" style="21" customWidth="1"/>
    <col min="8120" max="8120" width="6.7109375" style="21" customWidth="1"/>
    <col min="8121" max="8139" width="8.5703125" style="21" customWidth="1"/>
    <col min="8140" max="8140" width="8" style="21" customWidth="1"/>
    <col min="8141" max="8163" width="8.5703125" style="21" customWidth="1"/>
    <col min="8164" max="8164" width="10.85546875" style="21" customWidth="1"/>
    <col min="8165" max="8374" width="11.42578125" style="21"/>
    <col min="8375" max="8375" width="12.85546875" style="21" customWidth="1"/>
    <col min="8376" max="8376" width="6.7109375" style="21" customWidth="1"/>
    <col min="8377" max="8395" width="8.5703125" style="21" customWidth="1"/>
    <col min="8396" max="8396" width="8" style="21" customWidth="1"/>
    <col min="8397" max="8419" width="8.5703125" style="21" customWidth="1"/>
    <col min="8420" max="8420" width="10.85546875" style="21" customWidth="1"/>
    <col min="8421" max="8630" width="11.42578125" style="21"/>
    <col min="8631" max="8631" width="12.85546875" style="21" customWidth="1"/>
    <col min="8632" max="8632" width="6.7109375" style="21" customWidth="1"/>
    <col min="8633" max="8651" width="8.5703125" style="21" customWidth="1"/>
    <col min="8652" max="8652" width="8" style="21" customWidth="1"/>
    <col min="8653" max="8675" width="8.5703125" style="21" customWidth="1"/>
    <col min="8676" max="8676" width="10.85546875" style="21" customWidth="1"/>
    <col min="8677" max="8886" width="11.42578125" style="21"/>
    <col min="8887" max="8887" width="12.85546875" style="21" customWidth="1"/>
    <col min="8888" max="8888" width="6.7109375" style="21" customWidth="1"/>
    <col min="8889" max="8907" width="8.5703125" style="21" customWidth="1"/>
    <col min="8908" max="8908" width="8" style="21" customWidth="1"/>
    <col min="8909" max="8931" width="8.5703125" style="21" customWidth="1"/>
    <col min="8932" max="8932" width="10.85546875" style="21" customWidth="1"/>
    <col min="8933" max="9142" width="11.42578125" style="21"/>
    <col min="9143" max="9143" width="12.85546875" style="21" customWidth="1"/>
    <col min="9144" max="9144" width="6.7109375" style="21" customWidth="1"/>
    <col min="9145" max="9163" width="8.5703125" style="21" customWidth="1"/>
    <col min="9164" max="9164" width="8" style="21" customWidth="1"/>
    <col min="9165" max="9187" width="8.5703125" style="21" customWidth="1"/>
    <col min="9188" max="9188" width="10.85546875" style="21" customWidth="1"/>
    <col min="9189" max="9398" width="11.42578125" style="21"/>
    <col min="9399" max="9399" width="12.85546875" style="21" customWidth="1"/>
    <col min="9400" max="9400" width="6.7109375" style="21" customWidth="1"/>
    <col min="9401" max="9419" width="8.5703125" style="21" customWidth="1"/>
    <col min="9420" max="9420" width="8" style="21" customWidth="1"/>
    <col min="9421" max="9443" width="8.5703125" style="21" customWidth="1"/>
    <col min="9444" max="9444" width="10.85546875" style="21" customWidth="1"/>
    <col min="9445" max="9654" width="11.42578125" style="21"/>
    <col min="9655" max="9655" width="12.85546875" style="21" customWidth="1"/>
    <col min="9656" max="9656" width="6.7109375" style="21" customWidth="1"/>
    <col min="9657" max="9675" width="8.5703125" style="21" customWidth="1"/>
    <col min="9676" max="9676" width="8" style="21" customWidth="1"/>
    <col min="9677" max="9699" width="8.5703125" style="21" customWidth="1"/>
    <col min="9700" max="9700" width="10.85546875" style="21" customWidth="1"/>
    <col min="9701" max="9910" width="11.42578125" style="21"/>
    <col min="9911" max="9911" width="12.85546875" style="21" customWidth="1"/>
    <col min="9912" max="9912" width="6.7109375" style="21" customWidth="1"/>
    <col min="9913" max="9931" width="8.5703125" style="21" customWidth="1"/>
    <col min="9932" max="9932" width="8" style="21" customWidth="1"/>
    <col min="9933" max="9955" width="8.5703125" style="21" customWidth="1"/>
    <col min="9956" max="9956" width="10.85546875" style="21" customWidth="1"/>
    <col min="9957" max="10166" width="11.42578125" style="21"/>
    <col min="10167" max="10167" width="12.85546875" style="21" customWidth="1"/>
    <col min="10168" max="10168" width="6.7109375" style="21" customWidth="1"/>
    <col min="10169" max="10187" width="8.5703125" style="21" customWidth="1"/>
    <col min="10188" max="10188" width="8" style="21" customWidth="1"/>
    <col min="10189" max="10211" width="8.5703125" style="21" customWidth="1"/>
    <col min="10212" max="10212" width="10.85546875" style="21" customWidth="1"/>
    <col min="10213" max="10422" width="11.42578125" style="21"/>
    <col min="10423" max="10423" width="12.85546875" style="21" customWidth="1"/>
    <col min="10424" max="10424" width="6.7109375" style="21" customWidth="1"/>
    <col min="10425" max="10443" width="8.5703125" style="21" customWidth="1"/>
    <col min="10444" max="10444" width="8" style="21" customWidth="1"/>
    <col min="10445" max="10467" width="8.5703125" style="21" customWidth="1"/>
    <col min="10468" max="10468" width="10.85546875" style="21" customWidth="1"/>
    <col min="10469" max="10678" width="11.42578125" style="21"/>
    <col min="10679" max="10679" width="12.85546875" style="21" customWidth="1"/>
    <col min="10680" max="10680" width="6.7109375" style="21" customWidth="1"/>
    <col min="10681" max="10699" width="8.5703125" style="21" customWidth="1"/>
    <col min="10700" max="10700" width="8" style="21" customWidth="1"/>
    <col min="10701" max="10723" width="8.5703125" style="21" customWidth="1"/>
    <col min="10724" max="10724" width="10.85546875" style="21" customWidth="1"/>
    <col min="10725" max="10934" width="11.42578125" style="21"/>
    <col min="10935" max="10935" width="12.85546875" style="21" customWidth="1"/>
    <col min="10936" max="10936" width="6.7109375" style="21" customWidth="1"/>
    <col min="10937" max="10955" width="8.5703125" style="21" customWidth="1"/>
    <col min="10956" max="10956" width="8" style="21" customWidth="1"/>
    <col min="10957" max="10979" width="8.5703125" style="21" customWidth="1"/>
    <col min="10980" max="10980" width="10.85546875" style="21" customWidth="1"/>
    <col min="10981" max="11190" width="11.42578125" style="21"/>
    <col min="11191" max="11191" width="12.85546875" style="21" customWidth="1"/>
    <col min="11192" max="11192" width="6.7109375" style="21" customWidth="1"/>
    <col min="11193" max="11211" width="8.5703125" style="21" customWidth="1"/>
    <col min="11212" max="11212" width="8" style="21" customWidth="1"/>
    <col min="11213" max="11235" width="8.5703125" style="21" customWidth="1"/>
    <col min="11236" max="11236" width="10.85546875" style="21" customWidth="1"/>
    <col min="11237" max="11446" width="11.42578125" style="21"/>
    <col min="11447" max="11447" width="12.85546875" style="21" customWidth="1"/>
    <col min="11448" max="11448" width="6.7109375" style="21" customWidth="1"/>
    <col min="11449" max="11467" width="8.5703125" style="21" customWidth="1"/>
    <col min="11468" max="11468" width="8" style="21" customWidth="1"/>
    <col min="11469" max="11491" width="8.5703125" style="21" customWidth="1"/>
    <col min="11492" max="11492" width="10.85546875" style="21" customWidth="1"/>
    <col min="11493" max="11702" width="11.42578125" style="21"/>
    <col min="11703" max="11703" width="12.85546875" style="21" customWidth="1"/>
    <col min="11704" max="11704" width="6.7109375" style="21" customWidth="1"/>
    <col min="11705" max="11723" width="8.5703125" style="21" customWidth="1"/>
    <col min="11724" max="11724" width="8" style="21" customWidth="1"/>
    <col min="11725" max="11747" width="8.5703125" style="21" customWidth="1"/>
    <col min="11748" max="11748" width="10.85546875" style="21" customWidth="1"/>
    <col min="11749" max="11958" width="11.42578125" style="21"/>
    <col min="11959" max="11959" width="12.85546875" style="21" customWidth="1"/>
    <col min="11960" max="11960" width="6.7109375" style="21" customWidth="1"/>
    <col min="11961" max="11979" width="8.5703125" style="21" customWidth="1"/>
    <col min="11980" max="11980" width="8" style="21" customWidth="1"/>
    <col min="11981" max="12003" width="8.5703125" style="21" customWidth="1"/>
    <col min="12004" max="12004" width="10.85546875" style="21" customWidth="1"/>
    <col min="12005" max="12214" width="11.42578125" style="21"/>
    <col min="12215" max="12215" width="12.85546875" style="21" customWidth="1"/>
    <col min="12216" max="12216" width="6.7109375" style="21" customWidth="1"/>
    <col min="12217" max="12235" width="8.5703125" style="21" customWidth="1"/>
    <col min="12236" max="12236" width="8" style="21" customWidth="1"/>
    <col min="12237" max="12259" width="8.5703125" style="21" customWidth="1"/>
    <col min="12260" max="12260" width="10.85546875" style="21" customWidth="1"/>
    <col min="12261" max="12470" width="11.42578125" style="21"/>
    <col min="12471" max="12471" width="12.85546875" style="21" customWidth="1"/>
    <col min="12472" max="12472" width="6.7109375" style="21" customWidth="1"/>
    <col min="12473" max="12491" width="8.5703125" style="21" customWidth="1"/>
    <col min="12492" max="12492" width="8" style="21" customWidth="1"/>
    <col min="12493" max="12515" width="8.5703125" style="21" customWidth="1"/>
    <col min="12516" max="12516" width="10.85546875" style="21" customWidth="1"/>
    <col min="12517" max="12726" width="11.42578125" style="21"/>
    <col min="12727" max="12727" width="12.85546875" style="21" customWidth="1"/>
    <col min="12728" max="12728" width="6.7109375" style="21" customWidth="1"/>
    <col min="12729" max="12747" width="8.5703125" style="21" customWidth="1"/>
    <col min="12748" max="12748" width="8" style="21" customWidth="1"/>
    <col min="12749" max="12771" width="8.5703125" style="21" customWidth="1"/>
    <col min="12772" max="12772" width="10.85546875" style="21" customWidth="1"/>
    <col min="12773" max="12982" width="11.42578125" style="21"/>
    <col min="12983" max="12983" width="12.85546875" style="21" customWidth="1"/>
    <col min="12984" max="12984" width="6.7109375" style="21" customWidth="1"/>
    <col min="12985" max="13003" width="8.5703125" style="21" customWidth="1"/>
    <col min="13004" max="13004" width="8" style="21" customWidth="1"/>
    <col min="13005" max="13027" width="8.5703125" style="21" customWidth="1"/>
    <col min="13028" max="13028" width="10.85546875" style="21" customWidth="1"/>
    <col min="13029" max="13238" width="11.42578125" style="21"/>
    <col min="13239" max="13239" width="12.85546875" style="21" customWidth="1"/>
    <col min="13240" max="13240" width="6.7109375" style="21" customWidth="1"/>
    <col min="13241" max="13259" width="8.5703125" style="21" customWidth="1"/>
    <col min="13260" max="13260" width="8" style="21" customWidth="1"/>
    <col min="13261" max="13283" width="8.5703125" style="21" customWidth="1"/>
    <col min="13284" max="13284" width="10.85546875" style="21" customWidth="1"/>
    <col min="13285" max="13494" width="11.42578125" style="21"/>
    <col min="13495" max="13495" width="12.85546875" style="21" customWidth="1"/>
    <col min="13496" max="13496" width="6.7109375" style="21" customWidth="1"/>
    <col min="13497" max="13515" width="8.5703125" style="21" customWidth="1"/>
    <col min="13516" max="13516" width="8" style="21" customWidth="1"/>
    <col min="13517" max="13539" width="8.5703125" style="21" customWidth="1"/>
    <col min="13540" max="13540" width="10.85546875" style="21" customWidth="1"/>
    <col min="13541" max="13750" width="11.42578125" style="21"/>
    <col min="13751" max="13751" width="12.85546875" style="21" customWidth="1"/>
    <col min="13752" max="13752" width="6.7109375" style="21" customWidth="1"/>
    <col min="13753" max="13771" width="8.5703125" style="21" customWidth="1"/>
    <col min="13772" max="13772" width="8" style="21" customWidth="1"/>
    <col min="13773" max="13795" width="8.5703125" style="21" customWidth="1"/>
    <col min="13796" max="13796" width="10.85546875" style="21" customWidth="1"/>
    <col min="13797" max="14006" width="11.42578125" style="21"/>
    <col min="14007" max="14007" width="12.85546875" style="21" customWidth="1"/>
    <col min="14008" max="14008" width="6.7109375" style="21" customWidth="1"/>
    <col min="14009" max="14027" width="8.5703125" style="21" customWidth="1"/>
    <col min="14028" max="14028" width="8" style="21" customWidth="1"/>
    <col min="14029" max="14051" width="8.5703125" style="21" customWidth="1"/>
    <col min="14052" max="14052" width="10.85546875" style="21" customWidth="1"/>
    <col min="14053" max="14262" width="11.42578125" style="21"/>
    <col min="14263" max="14263" width="12.85546875" style="21" customWidth="1"/>
    <col min="14264" max="14264" width="6.7109375" style="21" customWidth="1"/>
    <col min="14265" max="14283" width="8.5703125" style="21" customWidth="1"/>
    <col min="14284" max="14284" width="8" style="21" customWidth="1"/>
    <col min="14285" max="14307" width="8.5703125" style="21" customWidth="1"/>
    <col min="14308" max="14308" width="10.85546875" style="21" customWidth="1"/>
    <col min="14309" max="14518" width="11.42578125" style="21"/>
    <col min="14519" max="14519" width="12.85546875" style="21" customWidth="1"/>
    <col min="14520" max="14520" width="6.7109375" style="21" customWidth="1"/>
    <col min="14521" max="14539" width="8.5703125" style="21" customWidth="1"/>
    <col min="14540" max="14540" width="8" style="21" customWidth="1"/>
    <col min="14541" max="14563" width="8.5703125" style="21" customWidth="1"/>
    <col min="14564" max="14564" width="10.85546875" style="21" customWidth="1"/>
    <col min="14565" max="14774" width="11.42578125" style="21"/>
    <col min="14775" max="14775" width="12.85546875" style="21" customWidth="1"/>
    <col min="14776" max="14776" width="6.7109375" style="21" customWidth="1"/>
    <col min="14777" max="14795" width="8.5703125" style="21" customWidth="1"/>
    <col min="14796" max="14796" width="8" style="21" customWidth="1"/>
    <col min="14797" max="14819" width="8.5703125" style="21" customWidth="1"/>
    <col min="14820" max="14820" width="10.85546875" style="21" customWidth="1"/>
    <col min="14821" max="15030" width="11.42578125" style="21"/>
    <col min="15031" max="15031" width="12.85546875" style="21" customWidth="1"/>
    <col min="15032" max="15032" width="6.7109375" style="21" customWidth="1"/>
    <col min="15033" max="15051" width="8.5703125" style="21" customWidth="1"/>
    <col min="15052" max="15052" width="8" style="21" customWidth="1"/>
    <col min="15053" max="15075" width="8.5703125" style="21" customWidth="1"/>
    <col min="15076" max="15076" width="10.85546875" style="21" customWidth="1"/>
    <col min="15077" max="15286" width="11.42578125" style="21"/>
    <col min="15287" max="15287" width="12.85546875" style="21" customWidth="1"/>
    <col min="15288" max="15288" width="6.7109375" style="21" customWidth="1"/>
    <col min="15289" max="15307" width="8.5703125" style="21" customWidth="1"/>
    <col min="15308" max="15308" width="8" style="21" customWidth="1"/>
    <col min="15309" max="15331" width="8.5703125" style="21" customWidth="1"/>
    <col min="15332" max="15332" width="10.85546875" style="21" customWidth="1"/>
    <col min="15333" max="15542" width="11.42578125" style="21"/>
    <col min="15543" max="15543" width="12.85546875" style="21" customWidth="1"/>
    <col min="15544" max="15544" width="6.7109375" style="21" customWidth="1"/>
    <col min="15545" max="15563" width="8.5703125" style="21" customWidth="1"/>
    <col min="15564" max="15564" width="8" style="21" customWidth="1"/>
    <col min="15565" max="15587" width="8.5703125" style="21" customWidth="1"/>
    <col min="15588" max="15588" width="10.85546875" style="21" customWidth="1"/>
    <col min="15589" max="15798" width="11.42578125" style="21"/>
    <col min="15799" max="15799" width="12.85546875" style="21" customWidth="1"/>
    <col min="15800" max="15800" width="6.7109375" style="21" customWidth="1"/>
    <col min="15801" max="15819" width="8.5703125" style="21" customWidth="1"/>
    <col min="15820" max="15820" width="8" style="21" customWidth="1"/>
    <col min="15821" max="15843" width="8.5703125" style="21" customWidth="1"/>
    <col min="15844" max="15844" width="10.85546875" style="21" customWidth="1"/>
    <col min="15845" max="16054" width="11.42578125" style="21"/>
    <col min="16055" max="16055" width="12.85546875" style="21" customWidth="1"/>
    <col min="16056" max="16056" width="6.7109375" style="21" customWidth="1"/>
    <col min="16057" max="16075" width="8.5703125" style="21" customWidth="1"/>
    <col min="16076" max="16076" width="8" style="21" customWidth="1"/>
    <col min="16077" max="16099" width="8.5703125" style="21" customWidth="1"/>
    <col min="16100" max="16100" width="10.85546875" style="21" customWidth="1"/>
    <col min="16101" max="16384" width="11.42578125" style="21"/>
  </cols>
  <sheetData>
    <row r="1" spans="1:40" ht="50.1" customHeight="1">
      <c r="A1" s="71"/>
      <c r="B1" s="71"/>
      <c r="F1" s="256" t="s">
        <v>56</v>
      </c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</row>
    <row r="2" spans="1:40" ht="20.100000000000001" customHeight="1">
      <c r="A2" s="71"/>
      <c r="B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</row>
    <row r="3" spans="1:40" ht="20.100000000000001" customHeight="1" thickBot="1"/>
    <row r="4" spans="1:40" ht="20.100000000000001" customHeight="1">
      <c r="A4" s="257" t="s">
        <v>51</v>
      </c>
      <c r="B4" s="260" t="s">
        <v>44</v>
      </c>
      <c r="C4" s="262" t="s">
        <v>35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 t="s">
        <v>36</v>
      </c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3"/>
    </row>
    <row r="5" spans="1:40" ht="20.100000000000001" customHeight="1">
      <c r="A5" s="258"/>
      <c r="B5" s="261"/>
      <c r="C5" s="70" t="s">
        <v>37</v>
      </c>
      <c r="D5" s="70" t="s">
        <v>38</v>
      </c>
      <c r="E5" s="70" t="s">
        <v>39</v>
      </c>
      <c r="F5" s="70" t="s">
        <v>40</v>
      </c>
      <c r="G5" s="70" t="s">
        <v>41</v>
      </c>
      <c r="H5" s="70" t="s">
        <v>42</v>
      </c>
      <c r="I5" s="70" t="s">
        <v>43</v>
      </c>
      <c r="J5" s="70" t="s">
        <v>37</v>
      </c>
      <c r="K5" s="70" t="s">
        <v>38</v>
      </c>
      <c r="L5" s="70" t="s">
        <v>39</v>
      </c>
      <c r="M5" s="70" t="s">
        <v>40</v>
      </c>
      <c r="N5" s="70" t="s">
        <v>41</v>
      </c>
      <c r="O5" s="70" t="s">
        <v>42</v>
      </c>
      <c r="P5" s="70" t="s">
        <v>43</v>
      </c>
      <c r="Q5" s="70" t="s">
        <v>37</v>
      </c>
      <c r="R5" s="70" t="s">
        <v>38</v>
      </c>
      <c r="S5" s="70" t="s">
        <v>39</v>
      </c>
      <c r="T5" s="70" t="s">
        <v>40</v>
      </c>
      <c r="U5" s="70" t="s">
        <v>41</v>
      </c>
      <c r="V5" s="70" t="s">
        <v>42</v>
      </c>
      <c r="W5" s="70" t="s">
        <v>43</v>
      </c>
      <c r="X5" s="70" t="s">
        <v>37</v>
      </c>
      <c r="Y5" s="70" t="s">
        <v>38</v>
      </c>
      <c r="Z5" s="70" t="s">
        <v>39</v>
      </c>
      <c r="AA5" s="70" t="s">
        <v>40</v>
      </c>
      <c r="AB5" s="70" t="s">
        <v>41</v>
      </c>
      <c r="AC5" s="70" t="s">
        <v>42</v>
      </c>
      <c r="AD5" s="70" t="s">
        <v>43</v>
      </c>
      <c r="AE5" s="70" t="s">
        <v>37</v>
      </c>
      <c r="AF5" s="70" t="s">
        <v>38</v>
      </c>
      <c r="AG5" s="70" t="s">
        <v>39</v>
      </c>
      <c r="AH5" s="70" t="s">
        <v>40</v>
      </c>
      <c r="AI5" s="70" t="s">
        <v>41</v>
      </c>
      <c r="AJ5" s="70" t="s">
        <v>42</v>
      </c>
      <c r="AK5" s="70" t="s">
        <v>43</v>
      </c>
      <c r="AL5" s="70" t="s">
        <v>37</v>
      </c>
      <c r="AM5" s="70" t="s">
        <v>38</v>
      </c>
      <c r="AN5" s="48" t="s">
        <v>39</v>
      </c>
    </row>
    <row r="6" spans="1:40" s="39" customFormat="1" ht="20.100000000000001" customHeight="1" thickBot="1">
      <c r="A6" s="259"/>
      <c r="B6" s="49" t="s">
        <v>24</v>
      </c>
      <c r="C6" s="50">
        <v>14</v>
      </c>
      <c r="D6" s="50">
        <v>15</v>
      </c>
      <c r="E6" s="50">
        <v>16</v>
      </c>
      <c r="F6" s="50">
        <v>17</v>
      </c>
      <c r="G6" s="50">
        <v>18</v>
      </c>
      <c r="H6" s="50">
        <v>19</v>
      </c>
      <c r="I6" s="50">
        <v>20</v>
      </c>
      <c r="J6" s="50">
        <v>21</v>
      </c>
      <c r="K6" s="50">
        <v>22</v>
      </c>
      <c r="L6" s="50">
        <v>23</v>
      </c>
      <c r="M6" s="50">
        <v>24</v>
      </c>
      <c r="N6" s="50">
        <v>25</v>
      </c>
      <c r="O6" s="50">
        <v>26</v>
      </c>
      <c r="P6" s="50">
        <v>27</v>
      </c>
      <c r="Q6" s="50">
        <v>28</v>
      </c>
      <c r="R6" s="50">
        <v>29</v>
      </c>
      <c r="S6" s="50">
        <v>30</v>
      </c>
      <c r="T6" s="50">
        <v>31</v>
      </c>
      <c r="U6" s="50">
        <v>1</v>
      </c>
      <c r="V6" s="50">
        <v>2</v>
      </c>
      <c r="W6" s="50">
        <v>3</v>
      </c>
      <c r="X6" s="50">
        <v>4</v>
      </c>
      <c r="Y6" s="50">
        <v>5</v>
      </c>
      <c r="Z6" s="50">
        <v>6</v>
      </c>
      <c r="AA6" s="50">
        <v>7</v>
      </c>
      <c r="AB6" s="50">
        <v>8</v>
      </c>
      <c r="AC6" s="50">
        <v>9</v>
      </c>
      <c r="AD6" s="50">
        <v>10</v>
      </c>
      <c r="AE6" s="50">
        <v>11</v>
      </c>
      <c r="AF6" s="50">
        <v>12</v>
      </c>
      <c r="AG6" s="50">
        <v>13</v>
      </c>
      <c r="AH6" s="50">
        <v>14</v>
      </c>
      <c r="AI6" s="50">
        <v>15</v>
      </c>
      <c r="AJ6" s="50">
        <v>16</v>
      </c>
      <c r="AK6" s="50">
        <v>17</v>
      </c>
      <c r="AL6" s="50">
        <v>18</v>
      </c>
      <c r="AM6" s="50">
        <v>19</v>
      </c>
      <c r="AN6" s="51">
        <v>20</v>
      </c>
    </row>
    <row r="7" spans="1:40" ht="23.25" customHeight="1">
      <c r="A7" s="264" t="s">
        <v>52</v>
      </c>
      <c r="B7" s="62">
        <v>1</v>
      </c>
      <c r="C7" s="147" t="s">
        <v>64</v>
      </c>
      <c r="D7" s="148" t="s">
        <v>65</v>
      </c>
      <c r="E7" s="149" t="s">
        <v>11</v>
      </c>
      <c r="F7" s="150" t="s">
        <v>15</v>
      </c>
      <c r="G7" s="151" t="s">
        <v>10</v>
      </c>
      <c r="H7" s="149" t="s">
        <v>11</v>
      </c>
      <c r="I7" s="152" t="s">
        <v>13</v>
      </c>
      <c r="J7" s="153" t="s">
        <v>60</v>
      </c>
      <c r="K7" s="149" t="s">
        <v>11</v>
      </c>
      <c r="L7" s="154" t="s">
        <v>14</v>
      </c>
      <c r="M7" s="151" t="s">
        <v>10</v>
      </c>
      <c r="N7" s="149" t="s">
        <v>11</v>
      </c>
      <c r="O7" s="155" t="s">
        <v>15</v>
      </c>
      <c r="P7" s="156" t="s">
        <v>12</v>
      </c>
      <c r="Q7" s="149" t="s">
        <v>11</v>
      </c>
      <c r="R7" s="157" t="s">
        <v>34</v>
      </c>
      <c r="S7" s="153" t="s">
        <v>59</v>
      </c>
      <c r="T7" s="149" t="s">
        <v>11</v>
      </c>
      <c r="U7" s="148" t="s">
        <v>64</v>
      </c>
      <c r="V7" s="154" t="s">
        <v>14</v>
      </c>
      <c r="W7" s="149" t="s">
        <v>11</v>
      </c>
      <c r="X7" s="156" t="s">
        <v>12</v>
      </c>
      <c r="Y7" s="151" t="s">
        <v>10</v>
      </c>
      <c r="Z7" s="149" t="s">
        <v>11</v>
      </c>
      <c r="AA7" s="158" t="s">
        <v>16</v>
      </c>
      <c r="AB7" s="156" t="s">
        <v>12</v>
      </c>
      <c r="AC7" s="149" t="s">
        <v>11</v>
      </c>
      <c r="AD7" s="148" t="s">
        <v>65</v>
      </c>
      <c r="AE7" s="151" t="s">
        <v>10</v>
      </c>
      <c r="AF7" s="149" t="s">
        <v>11</v>
      </c>
      <c r="AG7" s="152" t="s">
        <v>13</v>
      </c>
      <c r="AH7" s="153" t="s">
        <v>60</v>
      </c>
      <c r="AI7" s="149" t="s">
        <v>11</v>
      </c>
      <c r="AJ7" s="154" t="s">
        <v>14</v>
      </c>
      <c r="AK7" s="151" t="s">
        <v>10</v>
      </c>
      <c r="AL7" s="149" t="s">
        <v>11</v>
      </c>
      <c r="AM7" s="159" t="s">
        <v>34</v>
      </c>
      <c r="AN7" s="160" t="s">
        <v>12</v>
      </c>
    </row>
    <row r="8" spans="1:40" ht="23.25" customHeight="1">
      <c r="A8" s="254"/>
      <c r="B8" s="23">
        <v>2</v>
      </c>
      <c r="C8" s="125" t="s">
        <v>34</v>
      </c>
      <c r="D8" s="161" t="s">
        <v>63</v>
      </c>
      <c r="E8" s="127" t="s">
        <v>12</v>
      </c>
      <c r="F8" s="128" t="s">
        <v>11</v>
      </c>
      <c r="G8" s="162" t="s">
        <v>65</v>
      </c>
      <c r="H8" s="129" t="s">
        <v>10</v>
      </c>
      <c r="I8" s="128" t="s">
        <v>11</v>
      </c>
      <c r="J8" s="130" t="s">
        <v>14</v>
      </c>
      <c r="K8" s="131" t="s">
        <v>34</v>
      </c>
      <c r="L8" s="128" t="s">
        <v>11</v>
      </c>
      <c r="M8" s="161" t="s">
        <v>62</v>
      </c>
      <c r="N8" s="129" t="s">
        <v>10</v>
      </c>
      <c r="O8" s="128" t="s">
        <v>11</v>
      </c>
      <c r="P8" s="132" t="s">
        <v>16</v>
      </c>
      <c r="Q8" s="127" t="s">
        <v>12</v>
      </c>
      <c r="R8" s="161" t="s">
        <v>61</v>
      </c>
      <c r="S8" s="133" t="s">
        <v>34</v>
      </c>
      <c r="T8" s="163" t="s">
        <v>59</v>
      </c>
      <c r="U8" s="128" t="s">
        <v>11</v>
      </c>
      <c r="V8" s="162" t="s">
        <v>64</v>
      </c>
      <c r="W8" s="134" t="s">
        <v>14</v>
      </c>
      <c r="X8" s="128" t="s">
        <v>11</v>
      </c>
      <c r="Y8" s="127" t="s">
        <v>12</v>
      </c>
      <c r="Z8" s="129" t="s">
        <v>10</v>
      </c>
      <c r="AA8" s="131" t="s">
        <v>34</v>
      </c>
      <c r="AB8" s="161" t="s">
        <v>63</v>
      </c>
      <c r="AC8" s="127" t="s">
        <v>12</v>
      </c>
      <c r="AD8" s="128" t="s">
        <v>11</v>
      </c>
      <c r="AE8" s="162" t="s">
        <v>65</v>
      </c>
      <c r="AF8" s="129" t="s">
        <v>10</v>
      </c>
      <c r="AG8" s="128" t="s">
        <v>11</v>
      </c>
      <c r="AH8" s="135" t="s">
        <v>13</v>
      </c>
      <c r="AI8" s="163" t="s">
        <v>60</v>
      </c>
      <c r="AJ8" s="128" t="s">
        <v>11</v>
      </c>
      <c r="AK8" s="161" t="s">
        <v>62</v>
      </c>
      <c r="AL8" s="129" t="s">
        <v>10</v>
      </c>
      <c r="AM8" s="128" t="s">
        <v>11</v>
      </c>
      <c r="AN8" s="164" t="s">
        <v>15</v>
      </c>
    </row>
    <row r="9" spans="1:40" ht="23.25" customHeight="1">
      <c r="A9" s="254"/>
      <c r="B9" s="23">
        <v>3</v>
      </c>
      <c r="C9" s="165" t="s">
        <v>10</v>
      </c>
      <c r="D9" s="128" t="s">
        <v>11</v>
      </c>
      <c r="E9" s="131" t="s">
        <v>34</v>
      </c>
      <c r="F9" s="127" t="s">
        <v>12</v>
      </c>
      <c r="G9" s="128" t="s">
        <v>11</v>
      </c>
      <c r="H9" s="162" t="s">
        <v>65</v>
      </c>
      <c r="I9" s="129" t="s">
        <v>10</v>
      </c>
      <c r="J9" s="128" t="s">
        <v>11</v>
      </c>
      <c r="K9" s="135" t="s">
        <v>13</v>
      </c>
      <c r="L9" s="163" t="s">
        <v>60</v>
      </c>
      <c r="M9" s="128" t="s">
        <v>11</v>
      </c>
      <c r="N9" s="131" t="s">
        <v>34</v>
      </c>
      <c r="O9" s="129" t="s">
        <v>10</v>
      </c>
      <c r="P9" s="128" t="s">
        <v>11</v>
      </c>
      <c r="Q9" s="161" t="s">
        <v>63</v>
      </c>
      <c r="R9" s="127" t="s">
        <v>12</v>
      </c>
      <c r="S9" s="128" t="s">
        <v>11</v>
      </c>
      <c r="T9" s="133" t="s">
        <v>34</v>
      </c>
      <c r="U9" s="163" t="s">
        <v>59</v>
      </c>
      <c r="V9" s="128" t="s">
        <v>11</v>
      </c>
      <c r="W9" s="162" t="s">
        <v>64</v>
      </c>
      <c r="X9" s="134" t="s">
        <v>14</v>
      </c>
      <c r="Y9" s="128" t="s">
        <v>11</v>
      </c>
      <c r="Z9" s="127" t="s">
        <v>12</v>
      </c>
      <c r="AA9" s="129" t="s">
        <v>10</v>
      </c>
      <c r="AB9" s="128" t="s">
        <v>11</v>
      </c>
      <c r="AC9" s="132" t="s">
        <v>16</v>
      </c>
      <c r="AD9" s="127" t="s">
        <v>12</v>
      </c>
      <c r="AE9" s="128" t="s">
        <v>11</v>
      </c>
      <c r="AF9" s="162" t="s">
        <v>65</v>
      </c>
      <c r="AG9" s="129" t="s">
        <v>10</v>
      </c>
      <c r="AH9" s="128" t="s">
        <v>11</v>
      </c>
      <c r="AI9" s="135" t="s">
        <v>13</v>
      </c>
      <c r="AJ9" s="163" t="s">
        <v>60</v>
      </c>
      <c r="AK9" s="128" t="s">
        <v>11</v>
      </c>
      <c r="AL9" s="131" t="s">
        <v>34</v>
      </c>
      <c r="AM9" s="129" t="s">
        <v>10</v>
      </c>
      <c r="AN9" s="166" t="s">
        <v>11</v>
      </c>
    </row>
    <row r="10" spans="1:40" ht="23.25" customHeight="1">
      <c r="A10" s="254"/>
      <c r="B10" s="23">
        <v>4</v>
      </c>
      <c r="C10" s="167" t="s">
        <v>12</v>
      </c>
      <c r="D10" s="129" t="s">
        <v>10</v>
      </c>
      <c r="E10" s="128" t="s">
        <v>11</v>
      </c>
      <c r="F10" s="161" t="s">
        <v>63</v>
      </c>
      <c r="G10" s="127" t="s">
        <v>12</v>
      </c>
      <c r="H10" s="128" t="s">
        <v>11</v>
      </c>
      <c r="I10" s="162" t="s">
        <v>65</v>
      </c>
      <c r="J10" s="129" t="s">
        <v>10</v>
      </c>
      <c r="K10" s="128" t="s">
        <v>11</v>
      </c>
      <c r="L10" s="135" t="s">
        <v>13</v>
      </c>
      <c r="M10" s="163" t="s">
        <v>60</v>
      </c>
      <c r="N10" s="128" t="s">
        <v>11</v>
      </c>
      <c r="O10" s="161" t="s">
        <v>62</v>
      </c>
      <c r="P10" s="129" t="s">
        <v>10</v>
      </c>
      <c r="Q10" s="128" t="s">
        <v>11</v>
      </c>
      <c r="R10" s="132" t="s">
        <v>16</v>
      </c>
      <c r="S10" s="127" t="s">
        <v>12</v>
      </c>
      <c r="T10" s="161" t="s">
        <v>61</v>
      </c>
      <c r="U10" s="133" t="s">
        <v>34</v>
      </c>
      <c r="V10" s="163" t="s">
        <v>59</v>
      </c>
      <c r="W10" s="128" t="s">
        <v>11</v>
      </c>
      <c r="X10" s="162" t="s">
        <v>64</v>
      </c>
      <c r="Y10" s="134" t="s">
        <v>14</v>
      </c>
      <c r="Z10" s="128" t="s">
        <v>11</v>
      </c>
      <c r="AA10" s="127" t="s">
        <v>12</v>
      </c>
      <c r="AB10" s="129" t="s">
        <v>10</v>
      </c>
      <c r="AC10" s="128" t="s">
        <v>11</v>
      </c>
      <c r="AD10" s="161" t="s">
        <v>63</v>
      </c>
      <c r="AE10" s="127" t="s">
        <v>12</v>
      </c>
      <c r="AF10" s="128" t="s">
        <v>11</v>
      </c>
      <c r="AG10" s="162" t="s">
        <v>65</v>
      </c>
      <c r="AH10" s="129" t="s">
        <v>10</v>
      </c>
      <c r="AI10" s="128" t="s">
        <v>11</v>
      </c>
      <c r="AJ10" s="135" t="s">
        <v>13</v>
      </c>
      <c r="AK10" s="163" t="s">
        <v>60</v>
      </c>
      <c r="AL10" s="128" t="s">
        <v>11</v>
      </c>
      <c r="AM10" s="161" t="s">
        <v>62</v>
      </c>
      <c r="AN10" s="168" t="s">
        <v>10</v>
      </c>
    </row>
    <row r="11" spans="1:40" ht="23.25" customHeight="1">
      <c r="A11" s="254"/>
      <c r="B11" s="23">
        <v>5</v>
      </c>
      <c r="C11" s="169" t="s">
        <v>11</v>
      </c>
      <c r="D11" s="127" t="s">
        <v>12</v>
      </c>
      <c r="E11" s="129" t="s">
        <v>10</v>
      </c>
      <c r="F11" s="131" t="s">
        <v>34</v>
      </c>
      <c r="G11" s="131" t="s">
        <v>34</v>
      </c>
      <c r="H11" s="127" t="s">
        <v>12</v>
      </c>
      <c r="I11" s="128" t="s">
        <v>11</v>
      </c>
      <c r="J11" s="162" t="s">
        <v>65</v>
      </c>
      <c r="K11" s="129" t="s">
        <v>10</v>
      </c>
      <c r="L11" s="128" t="s">
        <v>11</v>
      </c>
      <c r="M11" s="135" t="s">
        <v>13</v>
      </c>
      <c r="N11" s="163" t="s">
        <v>60</v>
      </c>
      <c r="O11" s="128" t="s">
        <v>11</v>
      </c>
      <c r="P11" s="134" t="s">
        <v>14</v>
      </c>
      <c r="Q11" s="129" t="s">
        <v>10</v>
      </c>
      <c r="R11" s="128" t="s">
        <v>11</v>
      </c>
      <c r="S11" s="131" t="s">
        <v>34</v>
      </c>
      <c r="T11" s="127" t="s">
        <v>12</v>
      </c>
      <c r="U11" s="128" t="s">
        <v>11</v>
      </c>
      <c r="V11" s="133" t="s">
        <v>34</v>
      </c>
      <c r="W11" s="163" t="s">
        <v>59</v>
      </c>
      <c r="X11" s="128" t="s">
        <v>11</v>
      </c>
      <c r="Y11" s="162" t="s">
        <v>64</v>
      </c>
      <c r="Z11" s="134" t="s">
        <v>14</v>
      </c>
      <c r="AA11" s="128" t="s">
        <v>11</v>
      </c>
      <c r="AB11" s="127" t="s">
        <v>12</v>
      </c>
      <c r="AC11" s="129" t="s">
        <v>10</v>
      </c>
      <c r="AD11" s="131" t="s">
        <v>34</v>
      </c>
      <c r="AE11" s="132" t="s">
        <v>16</v>
      </c>
      <c r="AF11" s="127" t="s">
        <v>12</v>
      </c>
      <c r="AG11" s="128" t="s">
        <v>11</v>
      </c>
      <c r="AH11" s="162" t="s">
        <v>65</v>
      </c>
      <c r="AI11" s="129" t="s">
        <v>10</v>
      </c>
      <c r="AJ11" s="128" t="s">
        <v>11</v>
      </c>
      <c r="AK11" s="135" t="s">
        <v>13</v>
      </c>
      <c r="AL11" s="163" t="s">
        <v>60</v>
      </c>
      <c r="AM11" s="128" t="s">
        <v>11</v>
      </c>
      <c r="AN11" s="170" t="s">
        <v>34</v>
      </c>
    </row>
    <row r="12" spans="1:40" ht="23.25" customHeight="1">
      <c r="A12" s="255"/>
      <c r="B12" s="23">
        <v>6</v>
      </c>
      <c r="C12" s="171" t="s">
        <v>14</v>
      </c>
      <c r="D12" s="128" t="s">
        <v>11</v>
      </c>
      <c r="E12" s="127" t="s">
        <v>12</v>
      </c>
      <c r="F12" s="129" t="s">
        <v>10</v>
      </c>
      <c r="G12" s="128" t="s">
        <v>11</v>
      </c>
      <c r="H12" s="161" t="s">
        <v>63</v>
      </c>
      <c r="I12" s="127" t="s">
        <v>12</v>
      </c>
      <c r="J12" s="128" t="s">
        <v>11</v>
      </c>
      <c r="K12" s="162" t="s">
        <v>65</v>
      </c>
      <c r="L12" s="129" t="s">
        <v>10</v>
      </c>
      <c r="M12" s="128" t="s">
        <v>11</v>
      </c>
      <c r="N12" s="135" t="s">
        <v>13</v>
      </c>
      <c r="O12" s="163" t="s">
        <v>60</v>
      </c>
      <c r="P12" s="128" t="s">
        <v>11</v>
      </c>
      <c r="Q12" s="161" t="s">
        <v>62</v>
      </c>
      <c r="R12" s="129" t="s">
        <v>10</v>
      </c>
      <c r="S12" s="128" t="s">
        <v>11</v>
      </c>
      <c r="T12" s="132" t="s">
        <v>16</v>
      </c>
      <c r="U12" s="127" t="s">
        <v>12</v>
      </c>
      <c r="V12" s="161" t="s">
        <v>61</v>
      </c>
      <c r="W12" s="133" t="s">
        <v>34</v>
      </c>
      <c r="X12" s="163" t="s">
        <v>59</v>
      </c>
      <c r="Y12" s="128" t="s">
        <v>11</v>
      </c>
      <c r="Z12" s="162" t="s">
        <v>64</v>
      </c>
      <c r="AA12" s="134" t="s">
        <v>14</v>
      </c>
      <c r="AB12" s="128" t="s">
        <v>11</v>
      </c>
      <c r="AC12" s="127" t="s">
        <v>12</v>
      </c>
      <c r="AD12" s="129" t="s">
        <v>10</v>
      </c>
      <c r="AE12" s="128" t="s">
        <v>11</v>
      </c>
      <c r="AF12" s="161" t="s">
        <v>63</v>
      </c>
      <c r="AG12" s="127" t="s">
        <v>12</v>
      </c>
      <c r="AH12" s="128" t="s">
        <v>11</v>
      </c>
      <c r="AI12" s="162" t="s">
        <v>65</v>
      </c>
      <c r="AJ12" s="129" t="s">
        <v>10</v>
      </c>
      <c r="AK12" s="128" t="s">
        <v>11</v>
      </c>
      <c r="AL12" s="161" t="s">
        <v>62</v>
      </c>
      <c r="AM12" s="131" t="s">
        <v>34</v>
      </c>
      <c r="AN12" s="166" t="s">
        <v>11</v>
      </c>
    </row>
    <row r="13" spans="1:40" ht="23.25" customHeight="1">
      <c r="A13" s="253" t="s">
        <v>53</v>
      </c>
      <c r="B13" s="23">
        <v>7</v>
      </c>
      <c r="C13" s="172" t="s">
        <v>25</v>
      </c>
      <c r="D13" s="134" t="s">
        <v>14</v>
      </c>
      <c r="E13" s="128" t="s">
        <v>11</v>
      </c>
      <c r="F13" s="127" t="s">
        <v>12</v>
      </c>
      <c r="G13" s="129" t="s">
        <v>10</v>
      </c>
      <c r="H13" s="128" t="s">
        <v>11</v>
      </c>
      <c r="I13" s="132" t="s">
        <v>16</v>
      </c>
      <c r="J13" s="127" t="s">
        <v>12</v>
      </c>
      <c r="K13" s="128" t="s">
        <v>11</v>
      </c>
      <c r="L13" s="162" t="s">
        <v>65</v>
      </c>
      <c r="M13" s="129" t="s">
        <v>10</v>
      </c>
      <c r="N13" s="128" t="s">
        <v>11</v>
      </c>
      <c r="O13" s="135" t="s">
        <v>13</v>
      </c>
      <c r="P13" s="163" t="s">
        <v>60</v>
      </c>
      <c r="Q13" s="128" t="s">
        <v>11</v>
      </c>
      <c r="R13" s="131" t="s">
        <v>34</v>
      </c>
      <c r="S13" s="129" t="s">
        <v>10</v>
      </c>
      <c r="T13" s="128" t="s">
        <v>11</v>
      </c>
      <c r="U13" s="136" t="s">
        <v>15</v>
      </c>
      <c r="V13" s="127" t="s">
        <v>12</v>
      </c>
      <c r="W13" s="128" t="s">
        <v>11</v>
      </c>
      <c r="X13" s="133" t="s">
        <v>34</v>
      </c>
      <c r="Y13" s="163" t="s">
        <v>59</v>
      </c>
      <c r="Z13" s="128" t="s">
        <v>11</v>
      </c>
      <c r="AA13" s="162" t="s">
        <v>64</v>
      </c>
      <c r="AB13" s="134" t="s">
        <v>14</v>
      </c>
      <c r="AC13" s="128" t="s">
        <v>11</v>
      </c>
      <c r="AD13" s="127" t="s">
        <v>12</v>
      </c>
      <c r="AE13" s="129" t="s">
        <v>10</v>
      </c>
      <c r="AF13" s="128" t="s">
        <v>11</v>
      </c>
      <c r="AG13" s="132" t="s">
        <v>16</v>
      </c>
      <c r="AH13" s="127" t="s">
        <v>12</v>
      </c>
      <c r="AI13" s="128" t="s">
        <v>11</v>
      </c>
      <c r="AJ13" s="162" t="s">
        <v>65</v>
      </c>
      <c r="AK13" s="129" t="s">
        <v>10</v>
      </c>
      <c r="AL13" s="128" t="s">
        <v>11</v>
      </c>
      <c r="AM13" s="135" t="s">
        <v>13</v>
      </c>
      <c r="AN13" s="173" t="s">
        <v>60</v>
      </c>
    </row>
    <row r="14" spans="1:40" ht="23.25" customHeight="1">
      <c r="A14" s="254"/>
      <c r="B14" s="23">
        <v>8</v>
      </c>
      <c r="C14" s="125" t="s">
        <v>34</v>
      </c>
      <c r="D14" s="135" t="s">
        <v>13</v>
      </c>
      <c r="E14" s="134" t="s">
        <v>14</v>
      </c>
      <c r="F14" s="128" t="s">
        <v>11</v>
      </c>
      <c r="G14" s="127" t="s">
        <v>12</v>
      </c>
      <c r="H14" s="129" t="s">
        <v>10</v>
      </c>
      <c r="I14" s="131" t="s">
        <v>34</v>
      </c>
      <c r="J14" s="161" t="s">
        <v>63</v>
      </c>
      <c r="K14" s="127" t="s">
        <v>12</v>
      </c>
      <c r="L14" s="128" t="s">
        <v>11</v>
      </c>
      <c r="M14" s="162" t="s">
        <v>65</v>
      </c>
      <c r="N14" s="129" t="s">
        <v>10</v>
      </c>
      <c r="O14" s="128" t="s">
        <v>11</v>
      </c>
      <c r="P14" s="135" t="s">
        <v>13</v>
      </c>
      <c r="Q14" s="163" t="s">
        <v>60</v>
      </c>
      <c r="R14" s="128" t="s">
        <v>11</v>
      </c>
      <c r="S14" s="161" t="s">
        <v>62</v>
      </c>
      <c r="T14" s="129" t="s">
        <v>10</v>
      </c>
      <c r="U14" s="128" t="s">
        <v>11</v>
      </c>
      <c r="V14" s="132" t="s">
        <v>16</v>
      </c>
      <c r="W14" s="127" t="s">
        <v>12</v>
      </c>
      <c r="X14" s="161" t="s">
        <v>61</v>
      </c>
      <c r="Y14" s="133" t="s">
        <v>34</v>
      </c>
      <c r="Z14" s="163" t="s">
        <v>59</v>
      </c>
      <c r="AA14" s="128" t="s">
        <v>11</v>
      </c>
      <c r="AB14" s="162" t="s">
        <v>64</v>
      </c>
      <c r="AC14" s="134" t="s">
        <v>14</v>
      </c>
      <c r="AD14" s="128" t="s">
        <v>11</v>
      </c>
      <c r="AE14" s="127" t="s">
        <v>12</v>
      </c>
      <c r="AF14" s="129" t="s">
        <v>10</v>
      </c>
      <c r="AG14" s="131" t="s">
        <v>34</v>
      </c>
      <c r="AH14" s="161" t="s">
        <v>63</v>
      </c>
      <c r="AI14" s="127" t="s">
        <v>12</v>
      </c>
      <c r="AJ14" s="128" t="s">
        <v>11</v>
      </c>
      <c r="AK14" s="162" t="s">
        <v>65</v>
      </c>
      <c r="AL14" s="129" t="s">
        <v>10</v>
      </c>
      <c r="AM14" s="128" t="s">
        <v>11</v>
      </c>
      <c r="AN14" s="174" t="s">
        <v>13</v>
      </c>
    </row>
    <row r="15" spans="1:40" ht="23.25" customHeight="1">
      <c r="A15" s="254"/>
      <c r="B15" s="23">
        <v>9</v>
      </c>
      <c r="C15" s="165" t="s">
        <v>10</v>
      </c>
      <c r="D15" s="128" t="s">
        <v>11</v>
      </c>
      <c r="E15" s="135" t="s">
        <v>13</v>
      </c>
      <c r="F15" s="134" t="s">
        <v>14</v>
      </c>
      <c r="G15" s="128" t="s">
        <v>11</v>
      </c>
      <c r="H15" s="127" t="s">
        <v>12</v>
      </c>
      <c r="I15" s="129" t="s">
        <v>10</v>
      </c>
      <c r="J15" s="128" t="s">
        <v>11</v>
      </c>
      <c r="K15" s="132" t="s">
        <v>16</v>
      </c>
      <c r="L15" s="127" t="s">
        <v>12</v>
      </c>
      <c r="M15" s="128" t="s">
        <v>11</v>
      </c>
      <c r="N15" s="162" t="s">
        <v>65</v>
      </c>
      <c r="O15" s="129" t="s">
        <v>10</v>
      </c>
      <c r="P15" s="128" t="s">
        <v>11</v>
      </c>
      <c r="Q15" s="161" t="s">
        <v>62</v>
      </c>
      <c r="R15" s="131" t="s">
        <v>34</v>
      </c>
      <c r="S15" s="128" t="s">
        <v>11</v>
      </c>
      <c r="T15" s="134" t="s">
        <v>14</v>
      </c>
      <c r="U15" s="129" t="s">
        <v>10</v>
      </c>
      <c r="V15" s="128" t="s">
        <v>11</v>
      </c>
      <c r="W15" s="131" t="s">
        <v>34</v>
      </c>
      <c r="X15" s="127" t="s">
        <v>12</v>
      </c>
      <c r="Y15" s="128" t="s">
        <v>11</v>
      </c>
      <c r="Z15" s="133" t="s">
        <v>34</v>
      </c>
      <c r="AA15" s="163" t="s">
        <v>59</v>
      </c>
      <c r="AB15" s="128" t="s">
        <v>11</v>
      </c>
      <c r="AC15" s="162" t="s">
        <v>64</v>
      </c>
      <c r="AD15" s="134" t="s">
        <v>14</v>
      </c>
      <c r="AE15" s="128" t="s">
        <v>11</v>
      </c>
      <c r="AF15" s="127" t="s">
        <v>12</v>
      </c>
      <c r="AG15" s="129" t="s">
        <v>10</v>
      </c>
      <c r="AH15" s="128" t="s">
        <v>11</v>
      </c>
      <c r="AI15" s="132" t="s">
        <v>16</v>
      </c>
      <c r="AJ15" s="127" t="s">
        <v>12</v>
      </c>
      <c r="AK15" s="128" t="s">
        <v>11</v>
      </c>
      <c r="AL15" s="162" t="s">
        <v>65</v>
      </c>
      <c r="AM15" s="129" t="s">
        <v>10</v>
      </c>
      <c r="AN15" s="166" t="s">
        <v>11</v>
      </c>
    </row>
    <row r="16" spans="1:40" ht="23.25" customHeight="1">
      <c r="A16" s="254"/>
      <c r="B16" s="23">
        <v>10</v>
      </c>
      <c r="C16" s="125" t="s">
        <v>34</v>
      </c>
      <c r="D16" s="129" t="s">
        <v>10</v>
      </c>
      <c r="E16" s="128" t="s">
        <v>11</v>
      </c>
      <c r="F16" s="135" t="s">
        <v>13</v>
      </c>
      <c r="G16" s="134" t="s">
        <v>14</v>
      </c>
      <c r="H16" s="128" t="s">
        <v>11</v>
      </c>
      <c r="I16" s="163" t="s">
        <v>60</v>
      </c>
      <c r="J16" s="129" t="s">
        <v>10</v>
      </c>
      <c r="K16" s="128" t="s">
        <v>11</v>
      </c>
      <c r="L16" s="161" t="s">
        <v>63</v>
      </c>
      <c r="M16" s="127" t="s">
        <v>12</v>
      </c>
      <c r="N16" s="128" t="s">
        <v>11</v>
      </c>
      <c r="O16" s="162" t="s">
        <v>65</v>
      </c>
      <c r="P16" s="129" t="s">
        <v>10</v>
      </c>
      <c r="Q16" s="128" t="s">
        <v>11</v>
      </c>
      <c r="R16" s="135" t="s">
        <v>13</v>
      </c>
      <c r="S16" s="163" t="s">
        <v>60</v>
      </c>
      <c r="T16" s="128" t="s">
        <v>11</v>
      </c>
      <c r="U16" s="161" t="s">
        <v>62</v>
      </c>
      <c r="V16" s="129" t="s">
        <v>10</v>
      </c>
      <c r="W16" s="128" t="s">
        <v>11</v>
      </c>
      <c r="X16" s="132" t="s">
        <v>16</v>
      </c>
      <c r="Y16" s="127" t="s">
        <v>12</v>
      </c>
      <c r="Z16" s="161" t="s">
        <v>61</v>
      </c>
      <c r="AA16" s="133" t="s">
        <v>34</v>
      </c>
      <c r="AB16" s="163" t="s">
        <v>59</v>
      </c>
      <c r="AC16" s="128" t="s">
        <v>11</v>
      </c>
      <c r="AD16" s="162" t="s">
        <v>64</v>
      </c>
      <c r="AE16" s="134" t="s">
        <v>14</v>
      </c>
      <c r="AF16" s="128" t="s">
        <v>11</v>
      </c>
      <c r="AG16" s="127" t="s">
        <v>12</v>
      </c>
      <c r="AH16" s="129" t="s">
        <v>10</v>
      </c>
      <c r="AI16" s="128" t="s">
        <v>11</v>
      </c>
      <c r="AJ16" s="161" t="s">
        <v>63</v>
      </c>
      <c r="AK16" s="127" t="s">
        <v>12</v>
      </c>
      <c r="AL16" s="128" t="s">
        <v>11</v>
      </c>
      <c r="AM16" s="162" t="s">
        <v>65</v>
      </c>
      <c r="AN16" s="168" t="s">
        <v>10</v>
      </c>
    </row>
    <row r="17" spans="1:40" ht="23.25" customHeight="1">
      <c r="A17" s="254"/>
      <c r="B17" s="23">
        <v>11</v>
      </c>
      <c r="C17" s="169" t="s">
        <v>11</v>
      </c>
      <c r="D17" s="133" t="s">
        <v>34</v>
      </c>
      <c r="E17" s="129" t="s">
        <v>10</v>
      </c>
      <c r="F17" s="128" t="s">
        <v>11</v>
      </c>
      <c r="G17" s="135" t="s">
        <v>13</v>
      </c>
      <c r="H17" s="134" t="s">
        <v>14</v>
      </c>
      <c r="I17" s="128" t="s">
        <v>11</v>
      </c>
      <c r="J17" s="127" t="s">
        <v>12</v>
      </c>
      <c r="K17" s="129" t="s">
        <v>10</v>
      </c>
      <c r="L17" s="131" t="s">
        <v>34</v>
      </c>
      <c r="M17" s="132" t="s">
        <v>16</v>
      </c>
      <c r="N17" s="127" t="s">
        <v>12</v>
      </c>
      <c r="O17" s="128" t="s">
        <v>11</v>
      </c>
      <c r="P17" s="162" t="s">
        <v>65</v>
      </c>
      <c r="Q17" s="129" t="s">
        <v>10</v>
      </c>
      <c r="R17" s="128" t="s">
        <v>11</v>
      </c>
      <c r="S17" s="135" t="s">
        <v>13</v>
      </c>
      <c r="T17" s="163" t="s">
        <v>60</v>
      </c>
      <c r="U17" s="128" t="s">
        <v>11</v>
      </c>
      <c r="V17" s="131" t="s">
        <v>34</v>
      </c>
      <c r="W17" s="129" t="s">
        <v>10</v>
      </c>
      <c r="X17" s="128" t="s">
        <v>11</v>
      </c>
      <c r="Y17" s="131" t="s">
        <v>34</v>
      </c>
      <c r="Z17" s="127" t="s">
        <v>12</v>
      </c>
      <c r="AA17" s="128" t="s">
        <v>11</v>
      </c>
      <c r="AB17" s="133" t="s">
        <v>34</v>
      </c>
      <c r="AC17" s="163" t="s">
        <v>59</v>
      </c>
      <c r="AD17" s="128" t="s">
        <v>11</v>
      </c>
      <c r="AE17" s="162" t="s">
        <v>64</v>
      </c>
      <c r="AF17" s="134" t="s">
        <v>14</v>
      </c>
      <c r="AG17" s="128" t="s">
        <v>11</v>
      </c>
      <c r="AH17" s="127" t="s">
        <v>12</v>
      </c>
      <c r="AI17" s="129" t="s">
        <v>10</v>
      </c>
      <c r="AJ17" s="131" t="s">
        <v>34</v>
      </c>
      <c r="AK17" s="132" t="s">
        <v>16</v>
      </c>
      <c r="AL17" s="127" t="s">
        <v>12</v>
      </c>
      <c r="AM17" s="128" t="s">
        <v>11</v>
      </c>
      <c r="AN17" s="175" t="s">
        <v>65</v>
      </c>
    </row>
    <row r="18" spans="1:40" ht="23.25" customHeight="1">
      <c r="A18" s="255"/>
      <c r="B18" s="23">
        <v>12</v>
      </c>
      <c r="C18" s="167" t="s">
        <v>12</v>
      </c>
      <c r="D18" s="161" t="s">
        <v>61</v>
      </c>
      <c r="E18" s="133" t="s">
        <v>34</v>
      </c>
      <c r="F18" s="129" t="s">
        <v>10</v>
      </c>
      <c r="G18" s="128" t="s">
        <v>11</v>
      </c>
      <c r="H18" s="162" t="s">
        <v>64</v>
      </c>
      <c r="I18" s="134" t="s">
        <v>14</v>
      </c>
      <c r="J18" s="128" t="s">
        <v>11</v>
      </c>
      <c r="K18" s="163" t="s">
        <v>60</v>
      </c>
      <c r="L18" s="129" t="s">
        <v>10</v>
      </c>
      <c r="M18" s="128" t="s">
        <v>11</v>
      </c>
      <c r="N18" s="161" t="s">
        <v>63</v>
      </c>
      <c r="O18" s="127" t="s">
        <v>12</v>
      </c>
      <c r="P18" s="128" t="s">
        <v>11</v>
      </c>
      <c r="Q18" s="162" t="s">
        <v>65</v>
      </c>
      <c r="R18" s="129" t="s">
        <v>10</v>
      </c>
      <c r="S18" s="128" t="s">
        <v>11</v>
      </c>
      <c r="T18" s="135" t="s">
        <v>13</v>
      </c>
      <c r="U18" s="163" t="s">
        <v>60</v>
      </c>
      <c r="V18" s="128" t="s">
        <v>11</v>
      </c>
      <c r="W18" s="161" t="s">
        <v>62</v>
      </c>
      <c r="X18" s="129" t="s">
        <v>10</v>
      </c>
      <c r="Y18" s="128" t="s">
        <v>11</v>
      </c>
      <c r="Z18" s="132" t="s">
        <v>16</v>
      </c>
      <c r="AA18" s="127" t="s">
        <v>12</v>
      </c>
      <c r="AB18" s="161" t="s">
        <v>61</v>
      </c>
      <c r="AC18" s="133" t="s">
        <v>34</v>
      </c>
      <c r="AD18" s="163" t="s">
        <v>59</v>
      </c>
      <c r="AE18" s="128" t="s">
        <v>11</v>
      </c>
      <c r="AF18" s="162" t="s">
        <v>64</v>
      </c>
      <c r="AG18" s="134" t="s">
        <v>14</v>
      </c>
      <c r="AH18" s="128" t="s">
        <v>11</v>
      </c>
      <c r="AI18" s="127" t="s">
        <v>12</v>
      </c>
      <c r="AJ18" s="129" t="s">
        <v>10</v>
      </c>
      <c r="AK18" s="128" t="s">
        <v>11</v>
      </c>
      <c r="AL18" s="161" t="s">
        <v>63</v>
      </c>
      <c r="AM18" s="127" t="s">
        <v>12</v>
      </c>
      <c r="AN18" s="166" t="s">
        <v>11</v>
      </c>
    </row>
    <row r="19" spans="1:40" ht="23.25" customHeight="1">
      <c r="A19" s="253" t="s">
        <v>57</v>
      </c>
      <c r="B19" s="23">
        <v>13</v>
      </c>
      <c r="C19" s="176" t="s">
        <v>15</v>
      </c>
      <c r="D19" s="127" t="s">
        <v>12</v>
      </c>
      <c r="E19" s="128" t="s">
        <v>11</v>
      </c>
      <c r="F19" s="133" t="s">
        <v>34</v>
      </c>
      <c r="G19" s="163" t="s">
        <v>59</v>
      </c>
      <c r="H19" s="128" t="s">
        <v>11</v>
      </c>
      <c r="I19" s="162" t="s">
        <v>64</v>
      </c>
      <c r="J19" s="134" t="s">
        <v>14</v>
      </c>
      <c r="K19" s="128" t="s">
        <v>11</v>
      </c>
      <c r="L19" s="127" t="s">
        <v>12</v>
      </c>
      <c r="M19" s="129" t="s">
        <v>10</v>
      </c>
      <c r="N19" s="128" t="s">
        <v>11</v>
      </c>
      <c r="O19" s="132" t="s">
        <v>16</v>
      </c>
      <c r="P19" s="127" t="s">
        <v>12</v>
      </c>
      <c r="Q19" s="128" t="s">
        <v>11</v>
      </c>
      <c r="R19" s="162" t="s">
        <v>65</v>
      </c>
      <c r="S19" s="129" t="s">
        <v>10</v>
      </c>
      <c r="T19" s="128" t="s">
        <v>11</v>
      </c>
      <c r="U19" s="135" t="s">
        <v>13</v>
      </c>
      <c r="V19" s="163" t="s">
        <v>60</v>
      </c>
      <c r="W19" s="128" t="s">
        <v>11</v>
      </c>
      <c r="X19" s="134" t="s">
        <v>14</v>
      </c>
      <c r="Y19" s="129" t="s">
        <v>10</v>
      </c>
      <c r="Z19" s="128" t="s">
        <v>11</v>
      </c>
      <c r="AA19" s="136" t="s">
        <v>15</v>
      </c>
      <c r="AB19" s="127" t="s">
        <v>12</v>
      </c>
      <c r="AC19" s="128" t="s">
        <v>11</v>
      </c>
      <c r="AD19" s="133" t="s">
        <v>34</v>
      </c>
      <c r="AE19" s="163" t="s">
        <v>59</v>
      </c>
      <c r="AF19" s="128" t="s">
        <v>11</v>
      </c>
      <c r="AG19" s="162" t="s">
        <v>64</v>
      </c>
      <c r="AH19" s="134" t="s">
        <v>14</v>
      </c>
      <c r="AI19" s="128" t="s">
        <v>11</v>
      </c>
      <c r="AJ19" s="127" t="s">
        <v>12</v>
      </c>
      <c r="AK19" s="129" t="s">
        <v>10</v>
      </c>
      <c r="AL19" s="128" t="s">
        <v>11</v>
      </c>
      <c r="AM19" s="131" t="s">
        <v>34</v>
      </c>
      <c r="AN19" s="177" t="s">
        <v>12</v>
      </c>
    </row>
    <row r="20" spans="1:40" ht="23.25" customHeight="1">
      <c r="A20" s="254"/>
      <c r="B20" s="23">
        <v>14</v>
      </c>
      <c r="C20" s="169" t="s">
        <v>11</v>
      </c>
      <c r="D20" s="140" t="s">
        <v>25</v>
      </c>
      <c r="E20" s="127" t="s">
        <v>12</v>
      </c>
      <c r="F20" s="161" t="s">
        <v>61</v>
      </c>
      <c r="G20" s="133" t="s">
        <v>34</v>
      </c>
      <c r="H20" s="163" t="s">
        <v>59</v>
      </c>
      <c r="I20" s="128" t="s">
        <v>11</v>
      </c>
      <c r="J20" s="162" t="s">
        <v>64</v>
      </c>
      <c r="K20" s="134" t="s">
        <v>14</v>
      </c>
      <c r="L20" s="128" t="s">
        <v>11</v>
      </c>
      <c r="M20" s="127" t="s">
        <v>12</v>
      </c>
      <c r="N20" s="129" t="s">
        <v>10</v>
      </c>
      <c r="O20" s="131" t="s">
        <v>34</v>
      </c>
      <c r="P20" s="161" t="s">
        <v>63</v>
      </c>
      <c r="Q20" s="127" t="s">
        <v>12</v>
      </c>
      <c r="R20" s="128" t="s">
        <v>11</v>
      </c>
      <c r="S20" s="162" t="s">
        <v>65</v>
      </c>
      <c r="T20" s="129" t="s">
        <v>10</v>
      </c>
      <c r="U20" s="128" t="s">
        <v>11</v>
      </c>
      <c r="V20" s="135" t="s">
        <v>13</v>
      </c>
      <c r="W20" s="163" t="s">
        <v>60</v>
      </c>
      <c r="X20" s="128" t="s">
        <v>11</v>
      </c>
      <c r="Y20" s="161" t="s">
        <v>62</v>
      </c>
      <c r="Z20" s="129" t="s">
        <v>10</v>
      </c>
      <c r="AA20" s="128" t="s">
        <v>11</v>
      </c>
      <c r="AB20" s="132" t="s">
        <v>16</v>
      </c>
      <c r="AC20" s="127" t="s">
        <v>12</v>
      </c>
      <c r="AD20" s="161" t="s">
        <v>61</v>
      </c>
      <c r="AE20" s="133" t="s">
        <v>34</v>
      </c>
      <c r="AF20" s="163" t="s">
        <v>59</v>
      </c>
      <c r="AG20" s="128" t="s">
        <v>11</v>
      </c>
      <c r="AH20" s="162" t="s">
        <v>64</v>
      </c>
      <c r="AI20" s="134" t="s">
        <v>14</v>
      </c>
      <c r="AJ20" s="128" t="s">
        <v>11</v>
      </c>
      <c r="AK20" s="127" t="s">
        <v>12</v>
      </c>
      <c r="AL20" s="129" t="s">
        <v>10</v>
      </c>
      <c r="AM20" s="128" t="s">
        <v>11</v>
      </c>
      <c r="AN20" s="178" t="s">
        <v>16</v>
      </c>
    </row>
    <row r="21" spans="1:40" ht="23.25" customHeight="1">
      <c r="A21" s="254"/>
      <c r="B21" s="23">
        <v>15</v>
      </c>
      <c r="C21" s="165" t="s">
        <v>10</v>
      </c>
      <c r="D21" s="128" t="s">
        <v>11</v>
      </c>
      <c r="E21" s="161" t="s">
        <v>63</v>
      </c>
      <c r="F21" s="127" t="s">
        <v>12</v>
      </c>
      <c r="G21" s="128" t="s">
        <v>11</v>
      </c>
      <c r="H21" s="133" t="s">
        <v>34</v>
      </c>
      <c r="I21" s="163" t="s">
        <v>59</v>
      </c>
      <c r="J21" s="128" t="s">
        <v>11</v>
      </c>
      <c r="K21" s="162" t="s">
        <v>64</v>
      </c>
      <c r="L21" s="134" t="s">
        <v>14</v>
      </c>
      <c r="M21" s="128" t="s">
        <v>11</v>
      </c>
      <c r="N21" s="163" t="s">
        <v>60</v>
      </c>
      <c r="O21" s="129" t="s">
        <v>10</v>
      </c>
      <c r="P21" s="128" t="s">
        <v>11</v>
      </c>
      <c r="Q21" s="132" t="s">
        <v>16</v>
      </c>
      <c r="R21" s="127" t="s">
        <v>12</v>
      </c>
      <c r="S21" s="128" t="s">
        <v>11</v>
      </c>
      <c r="T21" s="162" t="s">
        <v>65</v>
      </c>
      <c r="U21" s="129" t="s">
        <v>10</v>
      </c>
      <c r="V21" s="128" t="s">
        <v>11</v>
      </c>
      <c r="W21" s="135" t="s">
        <v>13</v>
      </c>
      <c r="X21" s="163" t="s">
        <v>60</v>
      </c>
      <c r="Y21" s="128" t="s">
        <v>11</v>
      </c>
      <c r="Z21" s="131" t="s">
        <v>34</v>
      </c>
      <c r="AA21" s="129" t="s">
        <v>10</v>
      </c>
      <c r="AB21" s="128" t="s">
        <v>11</v>
      </c>
      <c r="AC21" s="131" t="s">
        <v>34</v>
      </c>
      <c r="AD21" s="127" t="s">
        <v>12</v>
      </c>
      <c r="AE21" s="128" t="s">
        <v>11</v>
      </c>
      <c r="AF21" s="133" t="s">
        <v>34</v>
      </c>
      <c r="AG21" s="163" t="s">
        <v>59</v>
      </c>
      <c r="AH21" s="128" t="s">
        <v>11</v>
      </c>
      <c r="AI21" s="162" t="s">
        <v>64</v>
      </c>
      <c r="AJ21" s="134" t="s">
        <v>14</v>
      </c>
      <c r="AK21" s="128" t="s">
        <v>11</v>
      </c>
      <c r="AL21" s="127" t="s">
        <v>12</v>
      </c>
      <c r="AM21" s="129" t="s">
        <v>10</v>
      </c>
      <c r="AN21" s="166" t="s">
        <v>11</v>
      </c>
    </row>
    <row r="22" spans="1:40" ht="23.25" customHeight="1">
      <c r="A22" s="254"/>
      <c r="B22" s="23">
        <v>16</v>
      </c>
      <c r="C22" s="126" t="s">
        <v>62</v>
      </c>
      <c r="D22" s="129" t="s">
        <v>10</v>
      </c>
      <c r="E22" s="128" t="s">
        <v>11</v>
      </c>
      <c r="F22" s="132" t="s">
        <v>16</v>
      </c>
      <c r="G22" s="127" t="s">
        <v>12</v>
      </c>
      <c r="H22" s="161" t="s">
        <v>61</v>
      </c>
      <c r="I22" s="133" t="s">
        <v>34</v>
      </c>
      <c r="J22" s="163" t="s">
        <v>59</v>
      </c>
      <c r="K22" s="128" t="s">
        <v>11</v>
      </c>
      <c r="L22" s="162" t="s">
        <v>64</v>
      </c>
      <c r="M22" s="134" t="s">
        <v>14</v>
      </c>
      <c r="N22" s="128" t="s">
        <v>11</v>
      </c>
      <c r="O22" s="127" t="s">
        <v>12</v>
      </c>
      <c r="P22" s="129" t="s">
        <v>10</v>
      </c>
      <c r="Q22" s="128" t="s">
        <v>11</v>
      </c>
      <c r="R22" s="161" t="s">
        <v>63</v>
      </c>
      <c r="S22" s="127" t="s">
        <v>12</v>
      </c>
      <c r="T22" s="128" t="s">
        <v>11</v>
      </c>
      <c r="U22" s="162" t="s">
        <v>65</v>
      </c>
      <c r="V22" s="129" t="s">
        <v>10</v>
      </c>
      <c r="W22" s="128" t="s">
        <v>11</v>
      </c>
      <c r="X22" s="161" t="s">
        <v>62</v>
      </c>
      <c r="Y22" s="131" t="s">
        <v>34</v>
      </c>
      <c r="Z22" s="128" t="s">
        <v>11</v>
      </c>
      <c r="AA22" s="161" t="s">
        <v>62</v>
      </c>
      <c r="AB22" s="129" t="s">
        <v>10</v>
      </c>
      <c r="AC22" s="128" t="s">
        <v>11</v>
      </c>
      <c r="AD22" s="132" t="s">
        <v>16</v>
      </c>
      <c r="AE22" s="127" t="s">
        <v>12</v>
      </c>
      <c r="AF22" s="161" t="s">
        <v>61</v>
      </c>
      <c r="AG22" s="133" t="s">
        <v>34</v>
      </c>
      <c r="AH22" s="163" t="s">
        <v>59</v>
      </c>
      <c r="AI22" s="128" t="s">
        <v>11</v>
      </c>
      <c r="AJ22" s="162" t="s">
        <v>64</v>
      </c>
      <c r="AK22" s="134" t="s">
        <v>14</v>
      </c>
      <c r="AL22" s="128" t="s">
        <v>11</v>
      </c>
      <c r="AM22" s="127" t="s">
        <v>12</v>
      </c>
      <c r="AN22" s="168" t="s">
        <v>10</v>
      </c>
    </row>
    <row r="23" spans="1:40" ht="23.25" customHeight="1">
      <c r="A23" s="254"/>
      <c r="B23" s="23">
        <v>17</v>
      </c>
      <c r="C23" s="179" t="s">
        <v>11</v>
      </c>
      <c r="D23" s="131" t="s">
        <v>34</v>
      </c>
      <c r="E23" s="129" t="s">
        <v>10</v>
      </c>
      <c r="F23" s="128" t="s">
        <v>11</v>
      </c>
      <c r="G23" s="161" t="s">
        <v>63</v>
      </c>
      <c r="H23" s="127" t="s">
        <v>12</v>
      </c>
      <c r="I23" s="128" t="s">
        <v>11</v>
      </c>
      <c r="J23" s="133" t="s">
        <v>34</v>
      </c>
      <c r="K23" s="163" t="s">
        <v>59</v>
      </c>
      <c r="L23" s="128" t="s">
        <v>11</v>
      </c>
      <c r="M23" s="162" t="s">
        <v>64</v>
      </c>
      <c r="N23" s="134" t="s">
        <v>14</v>
      </c>
      <c r="O23" s="128" t="s">
        <v>11</v>
      </c>
      <c r="P23" s="127" t="s">
        <v>12</v>
      </c>
      <c r="Q23" s="129" t="s">
        <v>10</v>
      </c>
      <c r="R23" s="131" t="s">
        <v>34</v>
      </c>
      <c r="S23" s="132" t="s">
        <v>16</v>
      </c>
      <c r="T23" s="127" t="s">
        <v>12</v>
      </c>
      <c r="U23" s="128" t="s">
        <v>11</v>
      </c>
      <c r="V23" s="162" t="s">
        <v>65</v>
      </c>
      <c r="W23" s="129" t="s">
        <v>10</v>
      </c>
      <c r="X23" s="128" t="s">
        <v>11</v>
      </c>
      <c r="Y23" s="135" t="s">
        <v>13</v>
      </c>
      <c r="Z23" s="163" t="s">
        <v>60</v>
      </c>
      <c r="AA23" s="128" t="s">
        <v>11</v>
      </c>
      <c r="AB23" s="134" t="s">
        <v>14</v>
      </c>
      <c r="AC23" s="129" t="s">
        <v>10</v>
      </c>
      <c r="AD23" s="128" t="s">
        <v>11</v>
      </c>
      <c r="AE23" s="131" t="s">
        <v>34</v>
      </c>
      <c r="AF23" s="127" t="s">
        <v>12</v>
      </c>
      <c r="AG23" s="161" t="s">
        <v>61</v>
      </c>
      <c r="AH23" s="133" t="s">
        <v>34</v>
      </c>
      <c r="AI23" s="163" t="s">
        <v>59</v>
      </c>
      <c r="AJ23" s="128" t="s">
        <v>11</v>
      </c>
      <c r="AK23" s="162" t="s">
        <v>64</v>
      </c>
      <c r="AL23" s="134" t="s">
        <v>14</v>
      </c>
      <c r="AM23" s="128" t="s">
        <v>11</v>
      </c>
      <c r="AN23" s="177" t="s">
        <v>12</v>
      </c>
    </row>
    <row r="24" spans="1:40" ht="23.25" customHeight="1">
      <c r="A24" s="255"/>
      <c r="B24" s="23">
        <v>18</v>
      </c>
      <c r="C24" s="125" t="s">
        <v>34</v>
      </c>
      <c r="D24" s="128" t="s">
        <v>11</v>
      </c>
      <c r="E24" s="161" t="s">
        <v>62</v>
      </c>
      <c r="F24" s="129" t="s">
        <v>10</v>
      </c>
      <c r="G24" s="128" t="s">
        <v>11</v>
      </c>
      <c r="H24" s="132" t="s">
        <v>16</v>
      </c>
      <c r="I24" s="127" t="s">
        <v>12</v>
      </c>
      <c r="J24" s="161" t="s">
        <v>61</v>
      </c>
      <c r="K24" s="133" t="s">
        <v>34</v>
      </c>
      <c r="L24" s="163" t="s">
        <v>59</v>
      </c>
      <c r="M24" s="128" t="s">
        <v>11</v>
      </c>
      <c r="N24" s="162" t="s">
        <v>64</v>
      </c>
      <c r="O24" s="134" t="s">
        <v>14</v>
      </c>
      <c r="P24" s="128" t="s">
        <v>11</v>
      </c>
      <c r="Q24" s="127" t="s">
        <v>12</v>
      </c>
      <c r="R24" s="129" t="s">
        <v>10</v>
      </c>
      <c r="S24" s="128" t="s">
        <v>11</v>
      </c>
      <c r="T24" s="161" t="s">
        <v>63</v>
      </c>
      <c r="U24" s="127" t="s">
        <v>12</v>
      </c>
      <c r="V24" s="128" t="s">
        <v>11</v>
      </c>
      <c r="W24" s="162" t="s">
        <v>65</v>
      </c>
      <c r="X24" s="129" t="s">
        <v>10</v>
      </c>
      <c r="Y24" s="128" t="s">
        <v>11</v>
      </c>
      <c r="Z24" s="135" t="s">
        <v>13</v>
      </c>
      <c r="AA24" s="163" t="s">
        <v>60</v>
      </c>
      <c r="AB24" s="128" t="s">
        <v>11</v>
      </c>
      <c r="AC24" s="161" t="s">
        <v>62</v>
      </c>
      <c r="AD24" s="129" t="s">
        <v>10</v>
      </c>
      <c r="AE24" s="128" t="s">
        <v>11</v>
      </c>
      <c r="AF24" s="132" t="s">
        <v>16</v>
      </c>
      <c r="AG24" s="127" t="s">
        <v>12</v>
      </c>
      <c r="AH24" s="161" t="s">
        <v>61</v>
      </c>
      <c r="AI24" s="133" t="s">
        <v>34</v>
      </c>
      <c r="AJ24" s="163" t="s">
        <v>59</v>
      </c>
      <c r="AK24" s="128" t="s">
        <v>11</v>
      </c>
      <c r="AL24" s="162" t="s">
        <v>64</v>
      </c>
      <c r="AM24" s="134" t="s">
        <v>14</v>
      </c>
      <c r="AN24" s="166" t="s">
        <v>11</v>
      </c>
    </row>
    <row r="25" spans="1:40" ht="23.25" customHeight="1">
      <c r="A25" s="253" t="s">
        <v>55</v>
      </c>
      <c r="B25" s="23">
        <v>19</v>
      </c>
      <c r="C25" s="171" t="s">
        <v>14</v>
      </c>
      <c r="D25" s="163" t="s">
        <v>60</v>
      </c>
      <c r="E25" s="128" t="s">
        <v>11</v>
      </c>
      <c r="F25" s="134" t="s">
        <v>14</v>
      </c>
      <c r="G25" s="129" t="s">
        <v>10</v>
      </c>
      <c r="H25" s="128" t="s">
        <v>11</v>
      </c>
      <c r="I25" s="136" t="s">
        <v>15</v>
      </c>
      <c r="J25" s="127" t="s">
        <v>12</v>
      </c>
      <c r="K25" s="128" t="s">
        <v>11</v>
      </c>
      <c r="L25" s="133" t="s">
        <v>34</v>
      </c>
      <c r="M25" s="163" t="s">
        <v>59</v>
      </c>
      <c r="N25" s="128" t="s">
        <v>11</v>
      </c>
      <c r="O25" s="162" t="s">
        <v>64</v>
      </c>
      <c r="P25" s="134" t="s">
        <v>14</v>
      </c>
      <c r="Q25" s="128" t="s">
        <v>11</v>
      </c>
      <c r="R25" s="127" t="s">
        <v>12</v>
      </c>
      <c r="S25" s="129" t="s">
        <v>10</v>
      </c>
      <c r="T25" s="128" t="s">
        <v>11</v>
      </c>
      <c r="U25" s="132" t="s">
        <v>16</v>
      </c>
      <c r="V25" s="127" t="s">
        <v>12</v>
      </c>
      <c r="W25" s="128" t="s">
        <v>11</v>
      </c>
      <c r="X25" s="162" t="s">
        <v>65</v>
      </c>
      <c r="Y25" s="129" t="s">
        <v>10</v>
      </c>
      <c r="Z25" s="128" t="s">
        <v>11</v>
      </c>
      <c r="AA25" s="135" t="s">
        <v>13</v>
      </c>
      <c r="AB25" s="163" t="s">
        <v>60</v>
      </c>
      <c r="AC25" s="128" t="s">
        <v>11</v>
      </c>
      <c r="AD25" s="131" t="s">
        <v>34</v>
      </c>
      <c r="AE25" s="129" t="s">
        <v>10</v>
      </c>
      <c r="AF25" s="128" t="s">
        <v>11</v>
      </c>
      <c r="AG25" s="136" t="s">
        <v>15</v>
      </c>
      <c r="AH25" s="127" t="s">
        <v>12</v>
      </c>
      <c r="AI25" s="161" t="s">
        <v>61</v>
      </c>
      <c r="AJ25" s="133" t="s">
        <v>34</v>
      </c>
      <c r="AK25" s="163" t="s">
        <v>59</v>
      </c>
      <c r="AL25" s="128" t="s">
        <v>11</v>
      </c>
      <c r="AM25" s="162" t="s">
        <v>64</v>
      </c>
      <c r="AN25" s="180" t="s">
        <v>14</v>
      </c>
    </row>
    <row r="26" spans="1:40" ht="23.25" customHeight="1">
      <c r="A26" s="254"/>
      <c r="B26" s="23">
        <v>20</v>
      </c>
      <c r="C26" s="169" t="s">
        <v>11</v>
      </c>
      <c r="D26" s="135" t="s">
        <v>13</v>
      </c>
      <c r="E26" s="163" t="s">
        <v>60</v>
      </c>
      <c r="F26" s="128" t="s">
        <v>11</v>
      </c>
      <c r="G26" s="161" t="s">
        <v>62</v>
      </c>
      <c r="H26" s="129" t="s">
        <v>10</v>
      </c>
      <c r="I26" s="128" t="s">
        <v>11</v>
      </c>
      <c r="J26" s="132" t="s">
        <v>16</v>
      </c>
      <c r="K26" s="127" t="s">
        <v>12</v>
      </c>
      <c r="L26" s="161" t="s">
        <v>61</v>
      </c>
      <c r="M26" s="133" t="s">
        <v>34</v>
      </c>
      <c r="N26" s="163" t="s">
        <v>59</v>
      </c>
      <c r="O26" s="128" t="s">
        <v>11</v>
      </c>
      <c r="P26" s="162" t="s">
        <v>64</v>
      </c>
      <c r="Q26" s="134" t="s">
        <v>14</v>
      </c>
      <c r="R26" s="128" t="s">
        <v>11</v>
      </c>
      <c r="S26" s="127" t="s">
        <v>12</v>
      </c>
      <c r="T26" s="129" t="s">
        <v>10</v>
      </c>
      <c r="U26" s="131" t="s">
        <v>34</v>
      </c>
      <c r="V26" s="161" t="s">
        <v>63</v>
      </c>
      <c r="W26" s="127" t="s">
        <v>12</v>
      </c>
      <c r="X26" s="128" t="s">
        <v>11</v>
      </c>
      <c r="Y26" s="162" t="s">
        <v>65</v>
      </c>
      <c r="Z26" s="129" t="s">
        <v>10</v>
      </c>
      <c r="AA26" s="128" t="s">
        <v>11</v>
      </c>
      <c r="AB26" s="135" t="s">
        <v>13</v>
      </c>
      <c r="AC26" s="163" t="s">
        <v>60</v>
      </c>
      <c r="AD26" s="128" t="s">
        <v>11</v>
      </c>
      <c r="AE26" s="161" t="s">
        <v>62</v>
      </c>
      <c r="AF26" s="129" t="s">
        <v>10</v>
      </c>
      <c r="AG26" s="128" t="s">
        <v>11</v>
      </c>
      <c r="AH26" s="132" t="s">
        <v>16</v>
      </c>
      <c r="AI26" s="127" t="s">
        <v>12</v>
      </c>
      <c r="AJ26" s="161" t="s">
        <v>61</v>
      </c>
      <c r="AK26" s="133" t="s">
        <v>34</v>
      </c>
      <c r="AL26" s="163" t="s">
        <v>59</v>
      </c>
      <c r="AM26" s="128" t="s">
        <v>11</v>
      </c>
      <c r="AN26" s="175" t="s">
        <v>64</v>
      </c>
    </row>
    <row r="27" spans="1:40" ht="23.25" customHeight="1">
      <c r="A27" s="254"/>
      <c r="B27" s="23">
        <v>21</v>
      </c>
      <c r="C27" s="165" t="s">
        <v>10</v>
      </c>
      <c r="D27" s="128" t="s">
        <v>11</v>
      </c>
      <c r="E27" s="135" t="s">
        <v>13</v>
      </c>
      <c r="F27" s="163" t="s">
        <v>60</v>
      </c>
      <c r="G27" s="128" t="s">
        <v>11</v>
      </c>
      <c r="H27" s="131" t="s">
        <v>34</v>
      </c>
      <c r="I27" s="129" t="s">
        <v>10</v>
      </c>
      <c r="J27" s="128" t="s">
        <v>11</v>
      </c>
      <c r="K27" s="161" t="s">
        <v>63</v>
      </c>
      <c r="L27" s="127" t="s">
        <v>12</v>
      </c>
      <c r="M27" s="128" t="s">
        <v>11</v>
      </c>
      <c r="N27" s="133" t="s">
        <v>34</v>
      </c>
      <c r="O27" s="163" t="s">
        <v>59</v>
      </c>
      <c r="P27" s="128" t="s">
        <v>11</v>
      </c>
      <c r="Q27" s="162" t="s">
        <v>64</v>
      </c>
      <c r="R27" s="134" t="s">
        <v>14</v>
      </c>
      <c r="S27" s="128" t="s">
        <v>11</v>
      </c>
      <c r="T27" s="127" t="s">
        <v>12</v>
      </c>
      <c r="U27" s="129" t="s">
        <v>10</v>
      </c>
      <c r="V27" s="128" t="s">
        <v>11</v>
      </c>
      <c r="W27" s="132" t="s">
        <v>16</v>
      </c>
      <c r="X27" s="127" t="s">
        <v>12</v>
      </c>
      <c r="Y27" s="128" t="s">
        <v>11</v>
      </c>
      <c r="Z27" s="162" t="s">
        <v>65</v>
      </c>
      <c r="AA27" s="129" t="s">
        <v>10</v>
      </c>
      <c r="AB27" s="128" t="s">
        <v>11</v>
      </c>
      <c r="AC27" s="135" t="s">
        <v>13</v>
      </c>
      <c r="AD27" s="163" t="s">
        <v>60</v>
      </c>
      <c r="AE27" s="128" t="s">
        <v>11</v>
      </c>
      <c r="AF27" s="131" t="s">
        <v>34</v>
      </c>
      <c r="AG27" s="129" t="s">
        <v>10</v>
      </c>
      <c r="AH27" s="128" t="s">
        <v>11</v>
      </c>
      <c r="AI27" s="131" t="s">
        <v>34</v>
      </c>
      <c r="AJ27" s="127" t="s">
        <v>12</v>
      </c>
      <c r="AK27" s="161" t="s">
        <v>61</v>
      </c>
      <c r="AL27" s="133" t="s">
        <v>34</v>
      </c>
      <c r="AM27" s="163" t="s">
        <v>59</v>
      </c>
      <c r="AN27" s="166" t="s">
        <v>11</v>
      </c>
    </row>
    <row r="28" spans="1:40" ht="23.25" customHeight="1">
      <c r="A28" s="254"/>
      <c r="B28" s="23">
        <v>22</v>
      </c>
      <c r="C28" s="176" t="s">
        <v>15</v>
      </c>
      <c r="D28" s="129" t="s">
        <v>10</v>
      </c>
      <c r="E28" s="128" t="s">
        <v>11</v>
      </c>
      <c r="F28" s="135" t="s">
        <v>13</v>
      </c>
      <c r="G28" s="163" t="s">
        <v>60</v>
      </c>
      <c r="H28" s="128" t="s">
        <v>11</v>
      </c>
      <c r="I28" s="161" t="s">
        <v>62</v>
      </c>
      <c r="J28" s="129" t="s">
        <v>10</v>
      </c>
      <c r="K28" s="128" t="s">
        <v>11</v>
      </c>
      <c r="L28" s="132" t="s">
        <v>16</v>
      </c>
      <c r="M28" s="127" t="s">
        <v>12</v>
      </c>
      <c r="N28" s="161" t="s">
        <v>61</v>
      </c>
      <c r="O28" s="133" t="s">
        <v>34</v>
      </c>
      <c r="P28" s="163" t="s">
        <v>59</v>
      </c>
      <c r="Q28" s="128" t="s">
        <v>11</v>
      </c>
      <c r="R28" s="162" t="s">
        <v>64</v>
      </c>
      <c r="S28" s="134" t="s">
        <v>14</v>
      </c>
      <c r="T28" s="128" t="s">
        <v>11</v>
      </c>
      <c r="U28" s="127" t="s">
        <v>12</v>
      </c>
      <c r="V28" s="129" t="s">
        <v>10</v>
      </c>
      <c r="W28" s="128" t="s">
        <v>11</v>
      </c>
      <c r="X28" s="161" t="s">
        <v>63</v>
      </c>
      <c r="Y28" s="127" t="s">
        <v>12</v>
      </c>
      <c r="Z28" s="128" t="s">
        <v>11</v>
      </c>
      <c r="AA28" s="162" t="s">
        <v>65</v>
      </c>
      <c r="AB28" s="129" t="s">
        <v>10</v>
      </c>
      <c r="AC28" s="128" t="s">
        <v>11</v>
      </c>
      <c r="AD28" s="135" t="s">
        <v>13</v>
      </c>
      <c r="AE28" s="163" t="s">
        <v>60</v>
      </c>
      <c r="AF28" s="128" t="s">
        <v>11</v>
      </c>
      <c r="AG28" s="161" t="s">
        <v>62</v>
      </c>
      <c r="AH28" s="129" t="s">
        <v>10</v>
      </c>
      <c r="AI28" s="128" t="s">
        <v>11</v>
      </c>
      <c r="AJ28" s="132" t="s">
        <v>16</v>
      </c>
      <c r="AK28" s="127" t="s">
        <v>12</v>
      </c>
      <c r="AL28" s="161" t="s">
        <v>61</v>
      </c>
      <c r="AM28" s="133" t="s">
        <v>34</v>
      </c>
      <c r="AN28" s="173" t="s">
        <v>59</v>
      </c>
    </row>
    <row r="29" spans="1:40" ht="23.25" customHeight="1">
      <c r="A29" s="254"/>
      <c r="B29" s="23">
        <v>23</v>
      </c>
      <c r="C29" s="172" t="s">
        <v>25</v>
      </c>
      <c r="D29" s="141" t="s">
        <v>15</v>
      </c>
      <c r="E29" s="129" t="s">
        <v>10</v>
      </c>
      <c r="F29" s="128" t="s">
        <v>11</v>
      </c>
      <c r="G29" s="135" t="s">
        <v>13</v>
      </c>
      <c r="H29" s="163" t="s">
        <v>60</v>
      </c>
      <c r="I29" s="128" t="s">
        <v>11</v>
      </c>
      <c r="J29" s="134" t="s">
        <v>14</v>
      </c>
      <c r="K29" s="129" t="s">
        <v>10</v>
      </c>
      <c r="L29" s="128" t="s">
        <v>11</v>
      </c>
      <c r="M29" s="161" t="s">
        <v>63</v>
      </c>
      <c r="N29" s="127" t="s">
        <v>12</v>
      </c>
      <c r="O29" s="128" t="s">
        <v>11</v>
      </c>
      <c r="P29" s="133" t="s">
        <v>34</v>
      </c>
      <c r="Q29" s="163" t="s">
        <v>59</v>
      </c>
      <c r="R29" s="128" t="s">
        <v>11</v>
      </c>
      <c r="S29" s="162" t="s">
        <v>64</v>
      </c>
      <c r="T29" s="134" t="s">
        <v>14</v>
      </c>
      <c r="U29" s="128" t="s">
        <v>11</v>
      </c>
      <c r="V29" s="127" t="s">
        <v>12</v>
      </c>
      <c r="W29" s="129" t="s">
        <v>10</v>
      </c>
      <c r="X29" s="131" t="s">
        <v>34</v>
      </c>
      <c r="Y29" s="132" t="s">
        <v>16</v>
      </c>
      <c r="Z29" s="127" t="s">
        <v>12</v>
      </c>
      <c r="AA29" s="128" t="s">
        <v>11</v>
      </c>
      <c r="AB29" s="162" t="s">
        <v>65</v>
      </c>
      <c r="AC29" s="129" t="s">
        <v>10</v>
      </c>
      <c r="AD29" s="128" t="s">
        <v>11</v>
      </c>
      <c r="AE29" s="161" t="s">
        <v>62</v>
      </c>
      <c r="AF29" s="131" t="s">
        <v>34</v>
      </c>
      <c r="AG29" s="128" t="s">
        <v>11</v>
      </c>
      <c r="AH29" s="131" t="s">
        <v>34</v>
      </c>
      <c r="AI29" s="129" t="s">
        <v>10</v>
      </c>
      <c r="AJ29" s="128" t="s">
        <v>11</v>
      </c>
      <c r="AK29" s="131" t="s">
        <v>34</v>
      </c>
      <c r="AL29" s="127" t="s">
        <v>12</v>
      </c>
      <c r="AM29" s="161" t="s">
        <v>61</v>
      </c>
      <c r="AN29" s="181" t="s">
        <v>34</v>
      </c>
    </row>
    <row r="30" spans="1:40" ht="23.25" customHeight="1" thickBot="1">
      <c r="A30" s="255"/>
      <c r="B30" s="23">
        <v>24</v>
      </c>
      <c r="C30" s="182" t="s">
        <v>60</v>
      </c>
      <c r="D30" s="183" t="s">
        <v>11</v>
      </c>
      <c r="E30" s="184" t="s">
        <v>15</v>
      </c>
      <c r="F30" s="185" t="s">
        <v>10</v>
      </c>
      <c r="G30" s="183" t="s">
        <v>11</v>
      </c>
      <c r="H30" s="186" t="s">
        <v>13</v>
      </c>
      <c r="I30" s="187" t="s">
        <v>34</v>
      </c>
      <c r="J30" s="183" t="s">
        <v>11</v>
      </c>
      <c r="K30" s="188" t="s">
        <v>62</v>
      </c>
      <c r="L30" s="185" t="s">
        <v>10</v>
      </c>
      <c r="M30" s="183" t="s">
        <v>11</v>
      </c>
      <c r="N30" s="189" t="s">
        <v>16</v>
      </c>
      <c r="O30" s="190" t="s">
        <v>12</v>
      </c>
      <c r="P30" s="188" t="s">
        <v>61</v>
      </c>
      <c r="Q30" s="191" t="s">
        <v>34</v>
      </c>
      <c r="R30" s="192" t="s">
        <v>59</v>
      </c>
      <c r="S30" s="183" t="s">
        <v>11</v>
      </c>
      <c r="T30" s="193" t="s">
        <v>64</v>
      </c>
      <c r="U30" s="194" t="s">
        <v>14</v>
      </c>
      <c r="V30" s="183" t="s">
        <v>11</v>
      </c>
      <c r="W30" s="190" t="s">
        <v>12</v>
      </c>
      <c r="X30" s="185" t="s">
        <v>10</v>
      </c>
      <c r="Y30" s="183" t="s">
        <v>11</v>
      </c>
      <c r="Z30" s="188" t="s">
        <v>63</v>
      </c>
      <c r="AA30" s="190" t="s">
        <v>12</v>
      </c>
      <c r="AB30" s="183" t="s">
        <v>11</v>
      </c>
      <c r="AC30" s="193" t="s">
        <v>65</v>
      </c>
      <c r="AD30" s="185" t="s">
        <v>10</v>
      </c>
      <c r="AE30" s="183" t="s">
        <v>11</v>
      </c>
      <c r="AF30" s="186" t="s">
        <v>13</v>
      </c>
      <c r="AG30" s="192" t="s">
        <v>60</v>
      </c>
      <c r="AH30" s="183" t="s">
        <v>11</v>
      </c>
      <c r="AI30" s="188" t="s">
        <v>62</v>
      </c>
      <c r="AJ30" s="185" t="s">
        <v>10</v>
      </c>
      <c r="AK30" s="183" t="s">
        <v>11</v>
      </c>
      <c r="AL30" s="189" t="s">
        <v>16</v>
      </c>
      <c r="AM30" s="190" t="s">
        <v>12</v>
      </c>
      <c r="AN30" s="195" t="s">
        <v>61</v>
      </c>
    </row>
    <row r="31" spans="1:40" ht="23.25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ht="23.25" customHeight="1">
      <c r="A32"/>
      <c r="B32" s="196"/>
      <c r="C32" s="196"/>
      <c r="D32" s="196"/>
      <c r="E32" s="196"/>
      <c r="F32" s="196"/>
      <c r="G32" s="196"/>
      <c r="H32" s="196"/>
      <c r="I32" s="196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ht="23.25" customHeight="1">
      <c r="A33"/>
      <c r="B33" s="197"/>
      <c r="C33" s="197"/>
      <c r="D33" s="197"/>
      <c r="E33" s="197"/>
      <c r="F33" s="197">
        <v>69</v>
      </c>
      <c r="G33" s="196"/>
      <c r="H33" s="196"/>
      <c r="I33" s="196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ht="23.25" customHeight="1">
      <c r="A34"/>
      <c r="B34" s="32" t="s">
        <v>10</v>
      </c>
      <c r="C34" s="198">
        <f>COUNTIF(C$7:AN$30,"PAN")</f>
        <v>118</v>
      </c>
      <c r="D34" s="199"/>
      <c r="E34" s="64" t="s">
        <v>59</v>
      </c>
      <c r="F34" s="198">
        <f>COUNTIF(C$7:AN$30,"PAN-C")</f>
        <v>34</v>
      </c>
      <c r="G34" s="196"/>
      <c r="H34" s="114"/>
      <c r="I34" s="114"/>
      <c r="J34" s="115"/>
      <c r="K34" s="114"/>
      <c r="L34" s="116"/>
      <c r="M34" s="116"/>
      <c r="N34" s="116"/>
      <c r="O34" s="117"/>
      <c r="P34" s="52"/>
      <c r="Q34"/>
      <c r="R34" s="71"/>
      <c r="S34" s="71"/>
      <c r="T34" s="53"/>
      <c r="U34" s="54"/>
      <c r="V34" s="54"/>
      <c r="W34" s="53"/>
      <c r="X34" s="71"/>
      <c r="Y34" s="71"/>
      <c r="Z34" s="71"/>
      <c r="AA34" s="71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23.25" customHeight="1">
      <c r="A35"/>
      <c r="B35" s="30" t="s">
        <v>12</v>
      </c>
      <c r="C35" s="198">
        <f>COUNTIF(C$7:AN$30,"PRD")</f>
        <v>109</v>
      </c>
      <c r="D35" s="198"/>
      <c r="E35" s="64" t="s">
        <v>60</v>
      </c>
      <c r="F35" s="198">
        <f>COUNTIF(C$7:AN$30,"PRD-C")</f>
        <v>35</v>
      </c>
      <c r="G35" s="196"/>
      <c r="H35" s="57"/>
      <c r="I35" s="200"/>
      <c r="J35" s="119"/>
      <c r="K35" s="54"/>
      <c r="L35" s="52"/>
      <c r="M35" s="57"/>
      <c r="N35" s="118"/>
      <c r="O35" s="119"/>
      <c r="P35" s="52"/>
      <c r="Q35"/>
      <c r="S35" s="71"/>
      <c r="T35" s="53"/>
      <c r="U35" s="55"/>
      <c r="V35" s="56"/>
      <c r="W35" s="53"/>
      <c r="X35" s="71"/>
      <c r="Y35" s="71"/>
      <c r="Z35" s="71"/>
      <c r="AA35" s="71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23.25" customHeight="1">
      <c r="A36"/>
      <c r="B36" s="143"/>
      <c r="C36" s="198"/>
      <c r="D36" s="201"/>
      <c r="E36" s="198"/>
      <c r="F36" s="198"/>
      <c r="G36" s="202">
        <f>SUM(F34:F35)</f>
        <v>69</v>
      </c>
      <c r="H36" s="121"/>
      <c r="I36" s="200"/>
      <c r="J36" s="119"/>
      <c r="K36" s="54"/>
      <c r="L36" s="52"/>
      <c r="M36" s="60"/>
      <c r="N36" s="118"/>
      <c r="O36" s="119"/>
      <c r="P36" s="52"/>
      <c r="Q36"/>
      <c r="S36" s="71"/>
      <c r="T36" s="53"/>
      <c r="U36" s="55"/>
      <c r="V36" s="56"/>
      <c r="W36" s="53"/>
      <c r="X36" s="71"/>
      <c r="Y36" s="71"/>
      <c r="Z36" s="71"/>
      <c r="AA36" s="71"/>
      <c r="AB36"/>
      <c r="AC36"/>
      <c r="AD36"/>
      <c r="AE36"/>
      <c r="AF36"/>
      <c r="AG36"/>
      <c r="AH36"/>
      <c r="AI36"/>
      <c r="AJ36"/>
      <c r="AK36"/>
      <c r="AL36"/>
      <c r="AM36"/>
      <c r="AN36"/>
    </row>
    <row r="37" spans="1:40" ht="23.25" customHeight="1">
      <c r="A37"/>
      <c r="B37" s="29" t="s">
        <v>11</v>
      </c>
      <c r="C37" s="198">
        <f>COUNTIF(C$7:AN$30,"PRI")</f>
        <v>267</v>
      </c>
      <c r="D37" s="201"/>
      <c r="E37" s="65" t="s">
        <v>61</v>
      </c>
      <c r="F37" s="198">
        <f>COUNTIF(C$7:AN$30,"PRI-C")</f>
        <v>23</v>
      </c>
      <c r="G37" s="202"/>
      <c r="H37" s="59"/>
      <c r="I37" s="200"/>
      <c r="J37" s="119"/>
      <c r="K37" s="54"/>
      <c r="L37" s="52"/>
      <c r="M37" s="59"/>
      <c r="N37" s="118"/>
      <c r="O37" s="119"/>
      <c r="P37" s="52"/>
      <c r="Q37"/>
      <c r="S37" s="71"/>
      <c r="T37" s="53"/>
      <c r="U37" s="55"/>
      <c r="V37" s="56"/>
      <c r="W37" s="53"/>
      <c r="X37" s="71"/>
      <c r="Y37" s="71"/>
      <c r="Z37" s="71"/>
      <c r="AA37" s="71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1:40" ht="23.25" customHeight="1">
      <c r="A38"/>
      <c r="B38" s="35" t="s">
        <v>14</v>
      </c>
      <c r="C38" s="198">
        <f>COUNTIF(C$7:AN$30,"PVEM")</f>
        <v>48</v>
      </c>
      <c r="D38" s="201"/>
      <c r="E38" s="65" t="s">
        <v>62</v>
      </c>
      <c r="F38" s="198">
        <f>COUNTIF(C$7:AN$30,"PVEM-C")</f>
        <v>23</v>
      </c>
      <c r="G38" s="202"/>
      <c r="H38" s="122"/>
      <c r="I38" s="200"/>
      <c r="J38" s="119"/>
      <c r="K38" s="54"/>
      <c r="L38" s="52"/>
      <c r="M38" s="59"/>
      <c r="N38" s="118"/>
      <c r="O38" s="119"/>
      <c r="P38" s="52"/>
      <c r="Q38"/>
      <c r="R38" s="25"/>
      <c r="S38" s="71"/>
      <c r="T38" s="53"/>
      <c r="U38" s="55"/>
      <c r="V38" s="56"/>
      <c r="W38" s="53"/>
      <c r="X38" s="71"/>
      <c r="Y38" s="71"/>
      <c r="Z38" s="71"/>
      <c r="AA38" s="71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1:40" ht="23.25" customHeight="1">
      <c r="A39"/>
      <c r="B39" s="34" t="s">
        <v>16</v>
      </c>
      <c r="C39" s="198">
        <f>COUNTIF(C$7:AN$30,"PNA")</f>
        <v>33</v>
      </c>
      <c r="D39" s="201"/>
      <c r="E39" s="65" t="s">
        <v>63</v>
      </c>
      <c r="F39" s="198">
        <f>COUNTIF(C$7:AN$30,"PNA-C")</f>
        <v>23</v>
      </c>
      <c r="G39" s="202"/>
      <c r="H39" s="114"/>
      <c r="I39" s="114"/>
      <c r="J39" s="53"/>
      <c r="K39" s="53"/>
      <c r="L39" s="52"/>
      <c r="M39" s="61"/>
      <c r="N39" s="118"/>
      <c r="O39" s="119"/>
      <c r="P39" s="52"/>
      <c r="Q39"/>
      <c r="R39" s="71"/>
      <c r="S39" s="71"/>
      <c r="T39" s="53"/>
      <c r="U39" s="55"/>
      <c r="V39" s="56"/>
      <c r="W39" s="53"/>
      <c r="X39" s="71"/>
      <c r="Y39" s="71"/>
      <c r="Z39" s="71"/>
      <c r="AA39" s="71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:40" ht="23.25" customHeight="1">
      <c r="A40"/>
      <c r="B40" s="143"/>
      <c r="C40" s="198"/>
      <c r="D40" s="201"/>
      <c r="E40" s="198"/>
      <c r="F40" s="198"/>
      <c r="G40" s="202">
        <f>SUM(F37:F39)</f>
        <v>69</v>
      </c>
      <c r="H40" s="114"/>
      <c r="I40" s="114"/>
      <c r="J40" s="53"/>
      <c r="K40" s="53"/>
      <c r="L40" s="53"/>
      <c r="M40" s="53"/>
      <c r="N40" s="53"/>
      <c r="O40" s="53"/>
      <c r="P40" s="53"/>
      <c r="Q40" s="71"/>
      <c r="R40" s="71"/>
      <c r="S40" s="71"/>
      <c r="T40" s="53"/>
      <c r="U40" s="55"/>
      <c r="V40" s="56"/>
      <c r="W40" s="53"/>
      <c r="X40" s="71"/>
      <c r="Y40" s="71"/>
      <c r="Z40" s="71"/>
      <c r="AA40" s="71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ht="23.25" customHeight="1">
      <c r="A41"/>
      <c r="B41" s="31" t="s">
        <v>13</v>
      </c>
      <c r="C41" s="198">
        <f>COUNTIF(C$7:AN$30,"PT")</f>
        <v>36</v>
      </c>
      <c r="D41" s="201"/>
      <c r="E41" s="63" t="s">
        <v>64</v>
      </c>
      <c r="F41" s="198">
        <f>COUNTIF(C$7:AN$30,"PT-C")</f>
        <v>34</v>
      </c>
      <c r="G41" s="202"/>
      <c r="H41" s="66"/>
      <c r="I41" s="66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53"/>
      <c r="U41" s="55"/>
      <c r="V41" s="56"/>
      <c r="W41" s="53"/>
      <c r="X41" s="71"/>
      <c r="Y41" s="71"/>
      <c r="Z41" s="71"/>
      <c r="AA41" s="7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1:40" ht="20.100000000000001" customHeight="1">
      <c r="A42"/>
      <c r="B42" s="33" t="s">
        <v>15</v>
      </c>
      <c r="C42" s="198">
        <f>COUNTIF(C$7:AN$30,"CONV")</f>
        <v>11</v>
      </c>
      <c r="D42" s="201"/>
      <c r="E42" s="63" t="s">
        <v>65</v>
      </c>
      <c r="F42" s="198">
        <f>COUNTIF(C$7:AN$30,"CONV-C")</f>
        <v>35</v>
      </c>
      <c r="G42" s="202"/>
      <c r="H42" s="66"/>
      <c r="I42" s="66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53"/>
      <c r="U42" s="55"/>
      <c r="V42" s="56"/>
      <c r="W42" s="53"/>
      <c r="X42" s="71"/>
      <c r="Y42" s="71"/>
      <c r="Z42" s="71"/>
      <c r="AA42" s="71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1:40" ht="20.100000000000001" customHeight="1">
      <c r="B43" s="143"/>
      <c r="C43" s="198"/>
      <c r="D43" s="201"/>
      <c r="E43" s="198"/>
      <c r="F43" s="198"/>
      <c r="G43" s="205">
        <f>SUM(F41:F42)</f>
        <v>69</v>
      </c>
      <c r="H43" s="66"/>
      <c r="I43" s="66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53"/>
      <c r="U43" s="53"/>
      <c r="V43" s="53"/>
      <c r="W43" s="53"/>
      <c r="X43" s="71"/>
      <c r="Y43" s="71"/>
      <c r="Z43" s="71"/>
      <c r="AA43" s="71"/>
    </row>
    <row r="44" spans="1:40" ht="20.100000000000001" customHeight="1">
      <c r="B44" s="28" t="s">
        <v>34</v>
      </c>
      <c r="C44" s="198">
        <f>COUNTIF(C$7:AN$30,"PRS")</f>
        <v>80</v>
      </c>
      <c r="D44" s="119"/>
      <c r="E44" s="198"/>
      <c r="F44" s="198"/>
      <c r="G44" s="143"/>
      <c r="H44" s="143"/>
      <c r="I44" s="143"/>
      <c r="T44" s="54"/>
      <c r="U44" s="54"/>
      <c r="V44" s="54"/>
      <c r="W44" s="54"/>
    </row>
    <row r="45" spans="1:40" ht="20.100000000000001" customHeight="1">
      <c r="B45" s="203" t="s">
        <v>25</v>
      </c>
      <c r="C45" s="198">
        <f>COUNTIF(C$7:AN$30,"AUT")</f>
        <v>3</v>
      </c>
      <c r="D45" s="119"/>
      <c r="E45" s="119"/>
      <c r="F45" s="119"/>
      <c r="G45" s="66">
        <f>SUM(G43,G40,G36)</f>
        <v>207</v>
      </c>
      <c r="H45" s="143"/>
      <c r="I45" s="143"/>
      <c r="T45" s="54"/>
      <c r="U45" s="54"/>
      <c r="V45" s="54"/>
      <c r="W45" s="54"/>
    </row>
    <row r="46" spans="1:40" ht="20.100000000000001" customHeight="1">
      <c r="B46" s="143"/>
      <c r="C46" s="66">
        <f>SUM(C34:C45)</f>
        <v>705</v>
      </c>
      <c r="D46" s="143"/>
      <c r="E46" s="143"/>
      <c r="F46" s="143"/>
      <c r="G46" s="143"/>
      <c r="H46" s="143"/>
      <c r="I46" s="143"/>
    </row>
    <row r="47" spans="1:40" ht="20.100000000000001" customHeight="1">
      <c r="B47" s="143"/>
      <c r="C47" s="66"/>
      <c r="D47" s="143"/>
      <c r="E47" s="146">
        <f>SUM(C46+G45)</f>
        <v>912</v>
      </c>
      <c r="F47" s="143"/>
      <c r="G47" s="143"/>
      <c r="H47" s="143"/>
      <c r="I47" s="143"/>
    </row>
    <row r="48" spans="1:40" ht="20.100000000000001" customHeight="1">
      <c r="B48" s="143"/>
      <c r="C48" s="143"/>
      <c r="D48" s="143"/>
      <c r="E48" s="143"/>
      <c r="F48" s="143"/>
      <c r="G48" s="143"/>
      <c r="H48" s="143"/>
      <c r="I48" s="143"/>
    </row>
    <row r="49" spans="2:9" ht="20.100000000000001" customHeight="1">
      <c r="B49" s="143"/>
      <c r="C49" s="143"/>
      <c r="D49" s="143"/>
      <c r="E49" s="143"/>
      <c r="F49" s="143"/>
      <c r="G49" s="143"/>
      <c r="H49" s="143"/>
      <c r="I49" s="143"/>
    </row>
    <row r="50" spans="2:9" ht="20.100000000000001" customHeight="1"/>
    <row r="51" spans="2:9" ht="20.100000000000001" customHeight="1"/>
    <row r="52" spans="2:9" ht="20.100000000000001" customHeight="1"/>
    <row r="56" spans="2:9" ht="13.5" customHeight="1"/>
    <row r="59" spans="2:9" ht="14.25" customHeight="1"/>
  </sheetData>
  <mergeCells count="9">
    <mergeCell ref="A13:A18"/>
    <mergeCell ref="A19:A24"/>
    <mergeCell ref="A25:A30"/>
    <mergeCell ref="F1:AN1"/>
    <mergeCell ref="A4:A6"/>
    <mergeCell ref="B4:B5"/>
    <mergeCell ref="C4:T4"/>
    <mergeCell ref="U4:AN4"/>
    <mergeCell ref="A7:A12"/>
  </mergeCells>
  <printOptions horizontalCentered="1"/>
  <pageMargins left="0.19685039370078741" right="0" top="0.19685039370078741" bottom="0.35433070866141736" header="0.31496062992125984" footer="0.31496062992125984"/>
  <pageSetup paperSize="5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AN59"/>
  <sheetViews>
    <sheetView view="pageBreakPreview" zoomScale="60" zoomScaleNormal="80" workbookViewId="0">
      <selection activeCell="C34" sqref="C34"/>
    </sheetView>
  </sheetViews>
  <sheetFormatPr baseColWidth="10" defaultColWidth="11.42578125" defaultRowHeight="12"/>
  <cols>
    <col min="1" max="1" width="12.85546875" style="21" customWidth="1"/>
    <col min="2" max="2" width="9.140625" style="21" customWidth="1"/>
    <col min="3" max="40" width="10.7109375" style="21" customWidth="1"/>
    <col min="41" max="182" width="11.42578125" style="21"/>
    <col min="183" max="183" width="12.85546875" style="21" customWidth="1"/>
    <col min="184" max="184" width="6.7109375" style="21" customWidth="1"/>
    <col min="185" max="203" width="8.5703125" style="21" customWidth="1"/>
    <col min="204" max="204" width="8" style="21" customWidth="1"/>
    <col min="205" max="227" width="8.5703125" style="21" customWidth="1"/>
    <col min="228" max="228" width="10.85546875" style="21" customWidth="1"/>
    <col min="229" max="438" width="11.42578125" style="21"/>
    <col min="439" max="439" width="12.85546875" style="21" customWidth="1"/>
    <col min="440" max="440" width="6.7109375" style="21" customWidth="1"/>
    <col min="441" max="459" width="8.5703125" style="21" customWidth="1"/>
    <col min="460" max="460" width="8" style="21" customWidth="1"/>
    <col min="461" max="483" width="8.5703125" style="21" customWidth="1"/>
    <col min="484" max="484" width="10.85546875" style="21" customWidth="1"/>
    <col min="485" max="694" width="11.42578125" style="21"/>
    <col min="695" max="695" width="12.85546875" style="21" customWidth="1"/>
    <col min="696" max="696" width="6.7109375" style="21" customWidth="1"/>
    <col min="697" max="715" width="8.5703125" style="21" customWidth="1"/>
    <col min="716" max="716" width="8" style="21" customWidth="1"/>
    <col min="717" max="739" width="8.5703125" style="21" customWidth="1"/>
    <col min="740" max="740" width="10.85546875" style="21" customWidth="1"/>
    <col min="741" max="950" width="11.42578125" style="21"/>
    <col min="951" max="951" width="12.85546875" style="21" customWidth="1"/>
    <col min="952" max="952" width="6.7109375" style="21" customWidth="1"/>
    <col min="953" max="971" width="8.5703125" style="21" customWidth="1"/>
    <col min="972" max="972" width="8" style="21" customWidth="1"/>
    <col min="973" max="995" width="8.5703125" style="21" customWidth="1"/>
    <col min="996" max="996" width="10.85546875" style="21" customWidth="1"/>
    <col min="997" max="1206" width="11.42578125" style="21"/>
    <col min="1207" max="1207" width="12.85546875" style="21" customWidth="1"/>
    <col min="1208" max="1208" width="6.7109375" style="21" customWidth="1"/>
    <col min="1209" max="1227" width="8.5703125" style="21" customWidth="1"/>
    <col min="1228" max="1228" width="8" style="21" customWidth="1"/>
    <col min="1229" max="1251" width="8.5703125" style="21" customWidth="1"/>
    <col min="1252" max="1252" width="10.85546875" style="21" customWidth="1"/>
    <col min="1253" max="1462" width="11.42578125" style="21"/>
    <col min="1463" max="1463" width="12.85546875" style="21" customWidth="1"/>
    <col min="1464" max="1464" width="6.7109375" style="21" customWidth="1"/>
    <col min="1465" max="1483" width="8.5703125" style="21" customWidth="1"/>
    <col min="1484" max="1484" width="8" style="21" customWidth="1"/>
    <col min="1485" max="1507" width="8.5703125" style="21" customWidth="1"/>
    <col min="1508" max="1508" width="10.85546875" style="21" customWidth="1"/>
    <col min="1509" max="1718" width="11.42578125" style="21"/>
    <col min="1719" max="1719" width="12.85546875" style="21" customWidth="1"/>
    <col min="1720" max="1720" width="6.7109375" style="21" customWidth="1"/>
    <col min="1721" max="1739" width="8.5703125" style="21" customWidth="1"/>
    <col min="1740" max="1740" width="8" style="21" customWidth="1"/>
    <col min="1741" max="1763" width="8.5703125" style="21" customWidth="1"/>
    <col min="1764" max="1764" width="10.85546875" style="21" customWidth="1"/>
    <col min="1765" max="1974" width="11.42578125" style="21"/>
    <col min="1975" max="1975" width="12.85546875" style="21" customWidth="1"/>
    <col min="1976" max="1976" width="6.7109375" style="21" customWidth="1"/>
    <col min="1977" max="1995" width="8.5703125" style="21" customWidth="1"/>
    <col min="1996" max="1996" width="8" style="21" customWidth="1"/>
    <col min="1997" max="2019" width="8.5703125" style="21" customWidth="1"/>
    <col min="2020" max="2020" width="10.85546875" style="21" customWidth="1"/>
    <col min="2021" max="2230" width="11.42578125" style="21"/>
    <col min="2231" max="2231" width="12.85546875" style="21" customWidth="1"/>
    <col min="2232" max="2232" width="6.7109375" style="21" customWidth="1"/>
    <col min="2233" max="2251" width="8.5703125" style="21" customWidth="1"/>
    <col min="2252" max="2252" width="8" style="21" customWidth="1"/>
    <col min="2253" max="2275" width="8.5703125" style="21" customWidth="1"/>
    <col min="2276" max="2276" width="10.85546875" style="21" customWidth="1"/>
    <col min="2277" max="2486" width="11.42578125" style="21"/>
    <col min="2487" max="2487" width="12.85546875" style="21" customWidth="1"/>
    <col min="2488" max="2488" width="6.7109375" style="21" customWidth="1"/>
    <col min="2489" max="2507" width="8.5703125" style="21" customWidth="1"/>
    <col min="2508" max="2508" width="8" style="21" customWidth="1"/>
    <col min="2509" max="2531" width="8.5703125" style="21" customWidth="1"/>
    <col min="2532" max="2532" width="10.85546875" style="21" customWidth="1"/>
    <col min="2533" max="2742" width="11.42578125" style="21"/>
    <col min="2743" max="2743" width="12.85546875" style="21" customWidth="1"/>
    <col min="2744" max="2744" width="6.7109375" style="21" customWidth="1"/>
    <col min="2745" max="2763" width="8.5703125" style="21" customWidth="1"/>
    <col min="2764" max="2764" width="8" style="21" customWidth="1"/>
    <col min="2765" max="2787" width="8.5703125" style="21" customWidth="1"/>
    <col min="2788" max="2788" width="10.85546875" style="21" customWidth="1"/>
    <col min="2789" max="2998" width="11.42578125" style="21"/>
    <col min="2999" max="2999" width="12.85546875" style="21" customWidth="1"/>
    <col min="3000" max="3000" width="6.7109375" style="21" customWidth="1"/>
    <col min="3001" max="3019" width="8.5703125" style="21" customWidth="1"/>
    <col min="3020" max="3020" width="8" style="21" customWidth="1"/>
    <col min="3021" max="3043" width="8.5703125" style="21" customWidth="1"/>
    <col min="3044" max="3044" width="10.85546875" style="21" customWidth="1"/>
    <col min="3045" max="3254" width="11.42578125" style="21"/>
    <col min="3255" max="3255" width="12.85546875" style="21" customWidth="1"/>
    <col min="3256" max="3256" width="6.7109375" style="21" customWidth="1"/>
    <col min="3257" max="3275" width="8.5703125" style="21" customWidth="1"/>
    <col min="3276" max="3276" width="8" style="21" customWidth="1"/>
    <col min="3277" max="3299" width="8.5703125" style="21" customWidth="1"/>
    <col min="3300" max="3300" width="10.85546875" style="21" customWidth="1"/>
    <col min="3301" max="3510" width="11.42578125" style="21"/>
    <col min="3511" max="3511" width="12.85546875" style="21" customWidth="1"/>
    <col min="3512" max="3512" width="6.7109375" style="21" customWidth="1"/>
    <col min="3513" max="3531" width="8.5703125" style="21" customWidth="1"/>
    <col min="3532" max="3532" width="8" style="21" customWidth="1"/>
    <col min="3533" max="3555" width="8.5703125" style="21" customWidth="1"/>
    <col min="3556" max="3556" width="10.85546875" style="21" customWidth="1"/>
    <col min="3557" max="3766" width="11.42578125" style="21"/>
    <col min="3767" max="3767" width="12.85546875" style="21" customWidth="1"/>
    <col min="3768" max="3768" width="6.7109375" style="21" customWidth="1"/>
    <col min="3769" max="3787" width="8.5703125" style="21" customWidth="1"/>
    <col min="3788" max="3788" width="8" style="21" customWidth="1"/>
    <col min="3789" max="3811" width="8.5703125" style="21" customWidth="1"/>
    <col min="3812" max="3812" width="10.85546875" style="21" customWidth="1"/>
    <col min="3813" max="4022" width="11.42578125" style="21"/>
    <col min="4023" max="4023" width="12.85546875" style="21" customWidth="1"/>
    <col min="4024" max="4024" width="6.7109375" style="21" customWidth="1"/>
    <col min="4025" max="4043" width="8.5703125" style="21" customWidth="1"/>
    <col min="4044" max="4044" width="8" style="21" customWidth="1"/>
    <col min="4045" max="4067" width="8.5703125" style="21" customWidth="1"/>
    <col min="4068" max="4068" width="10.85546875" style="21" customWidth="1"/>
    <col min="4069" max="4278" width="11.42578125" style="21"/>
    <col min="4279" max="4279" width="12.85546875" style="21" customWidth="1"/>
    <col min="4280" max="4280" width="6.7109375" style="21" customWidth="1"/>
    <col min="4281" max="4299" width="8.5703125" style="21" customWidth="1"/>
    <col min="4300" max="4300" width="8" style="21" customWidth="1"/>
    <col min="4301" max="4323" width="8.5703125" style="21" customWidth="1"/>
    <col min="4324" max="4324" width="10.85546875" style="21" customWidth="1"/>
    <col min="4325" max="4534" width="11.42578125" style="21"/>
    <col min="4535" max="4535" width="12.85546875" style="21" customWidth="1"/>
    <col min="4536" max="4536" width="6.7109375" style="21" customWidth="1"/>
    <col min="4537" max="4555" width="8.5703125" style="21" customWidth="1"/>
    <col min="4556" max="4556" width="8" style="21" customWidth="1"/>
    <col min="4557" max="4579" width="8.5703125" style="21" customWidth="1"/>
    <col min="4580" max="4580" width="10.85546875" style="21" customWidth="1"/>
    <col min="4581" max="4790" width="11.42578125" style="21"/>
    <col min="4791" max="4791" width="12.85546875" style="21" customWidth="1"/>
    <col min="4792" max="4792" width="6.7109375" style="21" customWidth="1"/>
    <col min="4793" max="4811" width="8.5703125" style="21" customWidth="1"/>
    <col min="4812" max="4812" width="8" style="21" customWidth="1"/>
    <col min="4813" max="4835" width="8.5703125" style="21" customWidth="1"/>
    <col min="4836" max="4836" width="10.85546875" style="21" customWidth="1"/>
    <col min="4837" max="5046" width="11.42578125" style="21"/>
    <col min="5047" max="5047" width="12.85546875" style="21" customWidth="1"/>
    <col min="5048" max="5048" width="6.7109375" style="21" customWidth="1"/>
    <col min="5049" max="5067" width="8.5703125" style="21" customWidth="1"/>
    <col min="5068" max="5068" width="8" style="21" customWidth="1"/>
    <col min="5069" max="5091" width="8.5703125" style="21" customWidth="1"/>
    <col min="5092" max="5092" width="10.85546875" style="21" customWidth="1"/>
    <col min="5093" max="5302" width="11.42578125" style="21"/>
    <col min="5303" max="5303" width="12.85546875" style="21" customWidth="1"/>
    <col min="5304" max="5304" width="6.7109375" style="21" customWidth="1"/>
    <col min="5305" max="5323" width="8.5703125" style="21" customWidth="1"/>
    <col min="5324" max="5324" width="8" style="21" customWidth="1"/>
    <col min="5325" max="5347" width="8.5703125" style="21" customWidth="1"/>
    <col min="5348" max="5348" width="10.85546875" style="21" customWidth="1"/>
    <col min="5349" max="5558" width="11.42578125" style="21"/>
    <col min="5559" max="5559" width="12.85546875" style="21" customWidth="1"/>
    <col min="5560" max="5560" width="6.7109375" style="21" customWidth="1"/>
    <col min="5561" max="5579" width="8.5703125" style="21" customWidth="1"/>
    <col min="5580" max="5580" width="8" style="21" customWidth="1"/>
    <col min="5581" max="5603" width="8.5703125" style="21" customWidth="1"/>
    <col min="5604" max="5604" width="10.85546875" style="21" customWidth="1"/>
    <col min="5605" max="5814" width="11.42578125" style="21"/>
    <col min="5815" max="5815" width="12.85546875" style="21" customWidth="1"/>
    <col min="5816" max="5816" width="6.7109375" style="21" customWidth="1"/>
    <col min="5817" max="5835" width="8.5703125" style="21" customWidth="1"/>
    <col min="5836" max="5836" width="8" style="21" customWidth="1"/>
    <col min="5837" max="5859" width="8.5703125" style="21" customWidth="1"/>
    <col min="5860" max="5860" width="10.85546875" style="21" customWidth="1"/>
    <col min="5861" max="6070" width="11.42578125" style="21"/>
    <col min="6071" max="6071" width="12.85546875" style="21" customWidth="1"/>
    <col min="6072" max="6072" width="6.7109375" style="21" customWidth="1"/>
    <col min="6073" max="6091" width="8.5703125" style="21" customWidth="1"/>
    <col min="6092" max="6092" width="8" style="21" customWidth="1"/>
    <col min="6093" max="6115" width="8.5703125" style="21" customWidth="1"/>
    <col min="6116" max="6116" width="10.85546875" style="21" customWidth="1"/>
    <col min="6117" max="6326" width="11.42578125" style="21"/>
    <col min="6327" max="6327" width="12.85546875" style="21" customWidth="1"/>
    <col min="6328" max="6328" width="6.7109375" style="21" customWidth="1"/>
    <col min="6329" max="6347" width="8.5703125" style="21" customWidth="1"/>
    <col min="6348" max="6348" width="8" style="21" customWidth="1"/>
    <col min="6349" max="6371" width="8.5703125" style="21" customWidth="1"/>
    <col min="6372" max="6372" width="10.85546875" style="21" customWidth="1"/>
    <col min="6373" max="6582" width="11.42578125" style="21"/>
    <col min="6583" max="6583" width="12.85546875" style="21" customWidth="1"/>
    <col min="6584" max="6584" width="6.7109375" style="21" customWidth="1"/>
    <col min="6585" max="6603" width="8.5703125" style="21" customWidth="1"/>
    <col min="6604" max="6604" width="8" style="21" customWidth="1"/>
    <col min="6605" max="6627" width="8.5703125" style="21" customWidth="1"/>
    <col min="6628" max="6628" width="10.85546875" style="21" customWidth="1"/>
    <col min="6629" max="6838" width="11.42578125" style="21"/>
    <col min="6839" max="6839" width="12.85546875" style="21" customWidth="1"/>
    <col min="6840" max="6840" width="6.7109375" style="21" customWidth="1"/>
    <col min="6841" max="6859" width="8.5703125" style="21" customWidth="1"/>
    <col min="6860" max="6860" width="8" style="21" customWidth="1"/>
    <col min="6861" max="6883" width="8.5703125" style="21" customWidth="1"/>
    <col min="6884" max="6884" width="10.85546875" style="21" customWidth="1"/>
    <col min="6885" max="7094" width="11.42578125" style="21"/>
    <col min="7095" max="7095" width="12.85546875" style="21" customWidth="1"/>
    <col min="7096" max="7096" width="6.7109375" style="21" customWidth="1"/>
    <col min="7097" max="7115" width="8.5703125" style="21" customWidth="1"/>
    <col min="7116" max="7116" width="8" style="21" customWidth="1"/>
    <col min="7117" max="7139" width="8.5703125" style="21" customWidth="1"/>
    <col min="7140" max="7140" width="10.85546875" style="21" customWidth="1"/>
    <col min="7141" max="7350" width="11.42578125" style="21"/>
    <col min="7351" max="7351" width="12.85546875" style="21" customWidth="1"/>
    <col min="7352" max="7352" width="6.7109375" style="21" customWidth="1"/>
    <col min="7353" max="7371" width="8.5703125" style="21" customWidth="1"/>
    <col min="7372" max="7372" width="8" style="21" customWidth="1"/>
    <col min="7373" max="7395" width="8.5703125" style="21" customWidth="1"/>
    <col min="7396" max="7396" width="10.85546875" style="21" customWidth="1"/>
    <col min="7397" max="7606" width="11.42578125" style="21"/>
    <col min="7607" max="7607" width="12.85546875" style="21" customWidth="1"/>
    <col min="7608" max="7608" width="6.7109375" style="21" customWidth="1"/>
    <col min="7609" max="7627" width="8.5703125" style="21" customWidth="1"/>
    <col min="7628" max="7628" width="8" style="21" customWidth="1"/>
    <col min="7629" max="7651" width="8.5703125" style="21" customWidth="1"/>
    <col min="7652" max="7652" width="10.85546875" style="21" customWidth="1"/>
    <col min="7653" max="7862" width="11.42578125" style="21"/>
    <col min="7863" max="7863" width="12.85546875" style="21" customWidth="1"/>
    <col min="7864" max="7864" width="6.7109375" style="21" customWidth="1"/>
    <col min="7865" max="7883" width="8.5703125" style="21" customWidth="1"/>
    <col min="7884" max="7884" width="8" style="21" customWidth="1"/>
    <col min="7885" max="7907" width="8.5703125" style="21" customWidth="1"/>
    <col min="7908" max="7908" width="10.85546875" style="21" customWidth="1"/>
    <col min="7909" max="8118" width="11.42578125" style="21"/>
    <col min="8119" max="8119" width="12.85546875" style="21" customWidth="1"/>
    <col min="8120" max="8120" width="6.7109375" style="21" customWidth="1"/>
    <col min="8121" max="8139" width="8.5703125" style="21" customWidth="1"/>
    <col min="8140" max="8140" width="8" style="21" customWidth="1"/>
    <col min="8141" max="8163" width="8.5703125" style="21" customWidth="1"/>
    <col min="8164" max="8164" width="10.85546875" style="21" customWidth="1"/>
    <col min="8165" max="8374" width="11.42578125" style="21"/>
    <col min="8375" max="8375" width="12.85546875" style="21" customWidth="1"/>
    <col min="8376" max="8376" width="6.7109375" style="21" customWidth="1"/>
    <col min="8377" max="8395" width="8.5703125" style="21" customWidth="1"/>
    <col min="8396" max="8396" width="8" style="21" customWidth="1"/>
    <col min="8397" max="8419" width="8.5703125" style="21" customWidth="1"/>
    <col min="8420" max="8420" width="10.85546875" style="21" customWidth="1"/>
    <col min="8421" max="8630" width="11.42578125" style="21"/>
    <col min="8631" max="8631" width="12.85546875" style="21" customWidth="1"/>
    <col min="8632" max="8632" width="6.7109375" style="21" customWidth="1"/>
    <col min="8633" max="8651" width="8.5703125" style="21" customWidth="1"/>
    <col min="8652" max="8652" width="8" style="21" customWidth="1"/>
    <col min="8653" max="8675" width="8.5703125" style="21" customWidth="1"/>
    <col min="8676" max="8676" width="10.85546875" style="21" customWidth="1"/>
    <col min="8677" max="8886" width="11.42578125" style="21"/>
    <col min="8887" max="8887" width="12.85546875" style="21" customWidth="1"/>
    <col min="8888" max="8888" width="6.7109375" style="21" customWidth="1"/>
    <col min="8889" max="8907" width="8.5703125" style="21" customWidth="1"/>
    <col min="8908" max="8908" width="8" style="21" customWidth="1"/>
    <col min="8909" max="8931" width="8.5703125" style="21" customWidth="1"/>
    <col min="8932" max="8932" width="10.85546875" style="21" customWidth="1"/>
    <col min="8933" max="9142" width="11.42578125" style="21"/>
    <col min="9143" max="9143" width="12.85546875" style="21" customWidth="1"/>
    <col min="9144" max="9144" width="6.7109375" style="21" customWidth="1"/>
    <col min="9145" max="9163" width="8.5703125" style="21" customWidth="1"/>
    <col min="9164" max="9164" width="8" style="21" customWidth="1"/>
    <col min="9165" max="9187" width="8.5703125" style="21" customWidth="1"/>
    <col min="9188" max="9188" width="10.85546875" style="21" customWidth="1"/>
    <col min="9189" max="9398" width="11.42578125" style="21"/>
    <col min="9399" max="9399" width="12.85546875" style="21" customWidth="1"/>
    <col min="9400" max="9400" width="6.7109375" style="21" customWidth="1"/>
    <col min="9401" max="9419" width="8.5703125" style="21" customWidth="1"/>
    <col min="9420" max="9420" width="8" style="21" customWidth="1"/>
    <col min="9421" max="9443" width="8.5703125" style="21" customWidth="1"/>
    <col min="9444" max="9444" width="10.85546875" style="21" customWidth="1"/>
    <col min="9445" max="9654" width="11.42578125" style="21"/>
    <col min="9655" max="9655" width="12.85546875" style="21" customWidth="1"/>
    <col min="9656" max="9656" width="6.7109375" style="21" customWidth="1"/>
    <col min="9657" max="9675" width="8.5703125" style="21" customWidth="1"/>
    <col min="9676" max="9676" width="8" style="21" customWidth="1"/>
    <col min="9677" max="9699" width="8.5703125" style="21" customWidth="1"/>
    <col min="9700" max="9700" width="10.85546875" style="21" customWidth="1"/>
    <col min="9701" max="9910" width="11.42578125" style="21"/>
    <col min="9911" max="9911" width="12.85546875" style="21" customWidth="1"/>
    <col min="9912" max="9912" width="6.7109375" style="21" customWidth="1"/>
    <col min="9913" max="9931" width="8.5703125" style="21" customWidth="1"/>
    <col min="9932" max="9932" width="8" style="21" customWidth="1"/>
    <col min="9933" max="9955" width="8.5703125" style="21" customWidth="1"/>
    <col min="9956" max="9956" width="10.85546875" style="21" customWidth="1"/>
    <col min="9957" max="10166" width="11.42578125" style="21"/>
    <col min="10167" max="10167" width="12.85546875" style="21" customWidth="1"/>
    <col min="10168" max="10168" width="6.7109375" style="21" customWidth="1"/>
    <col min="10169" max="10187" width="8.5703125" style="21" customWidth="1"/>
    <col min="10188" max="10188" width="8" style="21" customWidth="1"/>
    <col min="10189" max="10211" width="8.5703125" style="21" customWidth="1"/>
    <col min="10212" max="10212" width="10.85546875" style="21" customWidth="1"/>
    <col min="10213" max="10422" width="11.42578125" style="21"/>
    <col min="10423" max="10423" width="12.85546875" style="21" customWidth="1"/>
    <col min="10424" max="10424" width="6.7109375" style="21" customWidth="1"/>
    <col min="10425" max="10443" width="8.5703125" style="21" customWidth="1"/>
    <col min="10444" max="10444" width="8" style="21" customWidth="1"/>
    <col min="10445" max="10467" width="8.5703125" style="21" customWidth="1"/>
    <col min="10468" max="10468" width="10.85546875" style="21" customWidth="1"/>
    <col min="10469" max="10678" width="11.42578125" style="21"/>
    <col min="10679" max="10679" width="12.85546875" style="21" customWidth="1"/>
    <col min="10680" max="10680" width="6.7109375" style="21" customWidth="1"/>
    <col min="10681" max="10699" width="8.5703125" style="21" customWidth="1"/>
    <col min="10700" max="10700" width="8" style="21" customWidth="1"/>
    <col min="10701" max="10723" width="8.5703125" style="21" customWidth="1"/>
    <col min="10724" max="10724" width="10.85546875" style="21" customWidth="1"/>
    <col min="10725" max="10934" width="11.42578125" style="21"/>
    <col min="10935" max="10935" width="12.85546875" style="21" customWidth="1"/>
    <col min="10936" max="10936" width="6.7109375" style="21" customWidth="1"/>
    <col min="10937" max="10955" width="8.5703125" style="21" customWidth="1"/>
    <col min="10956" max="10956" width="8" style="21" customWidth="1"/>
    <col min="10957" max="10979" width="8.5703125" style="21" customWidth="1"/>
    <col min="10980" max="10980" width="10.85546875" style="21" customWidth="1"/>
    <col min="10981" max="11190" width="11.42578125" style="21"/>
    <col min="11191" max="11191" width="12.85546875" style="21" customWidth="1"/>
    <col min="11192" max="11192" width="6.7109375" style="21" customWidth="1"/>
    <col min="11193" max="11211" width="8.5703125" style="21" customWidth="1"/>
    <col min="11212" max="11212" width="8" style="21" customWidth="1"/>
    <col min="11213" max="11235" width="8.5703125" style="21" customWidth="1"/>
    <col min="11236" max="11236" width="10.85546875" style="21" customWidth="1"/>
    <col min="11237" max="11446" width="11.42578125" style="21"/>
    <col min="11447" max="11447" width="12.85546875" style="21" customWidth="1"/>
    <col min="11448" max="11448" width="6.7109375" style="21" customWidth="1"/>
    <col min="11449" max="11467" width="8.5703125" style="21" customWidth="1"/>
    <col min="11468" max="11468" width="8" style="21" customWidth="1"/>
    <col min="11469" max="11491" width="8.5703125" style="21" customWidth="1"/>
    <col min="11492" max="11492" width="10.85546875" style="21" customWidth="1"/>
    <col min="11493" max="11702" width="11.42578125" style="21"/>
    <col min="11703" max="11703" width="12.85546875" style="21" customWidth="1"/>
    <col min="11704" max="11704" width="6.7109375" style="21" customWidth="1"/>
    <col min="11705" max="11723" width="8.5703125" style="21" customWidth="1"/>
    <col min="11724" max="11724" width="8" style="21" customWidth="1"/>
    <col min="11725" max="11747" width="8.5703125" style="21" customWidth="1"/>
    <col min="11748" max="11748" width="10.85546875" style="21" customWidth="1"/>
    <col min="11749" max="11958" width="11.42578125" style="21"/>
    <col min="11959" max="11959" width="12.85546875" style="21" customWidth="1"/>
    <col min="11960" max="11960" width="6.7109375" style="21" customWidth="1"/>
    <col min="11961" max="11979" width="8.5703125" style="21" customWidth="1"/>
    <col min="11980" max="11980" width="8" style="21" customWidth="1"/>
    <col min="11981" max="12003" width="8.5703125" style="21" customWidth="1"/>
    <col min="12004" max="12004" width="10.85546875" style="21" customWidth="1"/>
    <col min="12005" max="12214" width="11.42578125" style="21"/>
    <col min="12215" max="12215" width="12.85546875" style="21" customWidth="1"/>
    <col min="12216" max="12216" width="6.7109375" style="21" customWidth="1"/>
    <col min="12217" max="12235" width="8.5703125" style="21" customWidth="1"/>
    <col min="12236" max="12236" width="8" style="21" customWidth="1"/>
    <col min="12237" max="12259" width="8.5703125" style="21" customWidth="1"/>
    <col min="12260" max="12260" width="10.85546875" style="21" customWidth="1"/>
    <col min="12261" max="12470" width="11.42578125" style="21"/>
    <col min="12471" max="12471" width="12.85546875" style="21" customWidth="1"/>
    <col min="12472" max="12472" width="6.7109375" style="21" customWidth="1"/>
    <col min="12473" max="12491" width="8.5703125" style="21" customWidth="1"/>
    <col min="12492" max="12492" width="8" style="21" customWidth="1"/>
    <col min="12493" max="12515" width="8.5703125" style="21" customWidth="1"/>
    <col min="12516" max="12516" width="10.85546875" style="21" customWidth="1"/>
    <col min="12517" max="12726" width="11.42578125" style="21"/>
    <col min="12727" max="12727" width="12.85546875" style="21" customWidth="1"/>
    <col min="12728" max="12728" width="6.7109375" style="21" customWidth="1"/>
    <col min="12729" max="12747" width="8.5703125" style="21" customWidth="1"/>
    <col min="12748" max="12748" width="8" style="21" customWidth="1"/>
    <col min="12749" max="12771" width="8.5703125" style="21" customWidth="1"/>
    <col min="12772" max="12772" width="10.85546875" style="21" customWidth="1"/>
    <col min="12773" max="12982" width="11.42578125" style="21"/>
    <col min="12983" max="12983" width="12.85546875" style="21" customWidth="1"/>
    <col min="12984" max="12984" width="6.7109375" style="21" customWidth="1"/>
    <col min="12985" max="13003" width="8.5703125" style="21" customWidth="1"/>
    <col min="13004" max="13004" width="8" style="21" customWidth="1"/>
    <col min="13005" max="13027" width="8.5703125" style="21" customWidth="1"/>
    <col min="13028" max="13028" width="10.85546875" style="21" customWidth="1"/>
    <col min="13029" max="13238" width="11.42578125" style="21"/>
    <col min="13239" max="13239" width="12.85546875" style="21" customWidth="1"/>
    <col min="13240" max="13240" width="6.7109375" style="21" customWidth="1"/>
    <col min="13241" max="13259" width="8.5703125" style="21" customWidth="1"/>
    <col min="13260" max="13260" width="8" style="21" customWidth="1"/>
    <col min="13261" max="13283" width="8.5703125" style="21" customWidth="1"/>
    <col min="13284" max="13284" width="10.85546875" style="21" customWidth="1"/>
    <col min="13285" max="13494" width="11.42578125" style="21"/>
    <col min="13495" max="13495" width="12.85546875" style="21" customWidth="1"/>
    <col min="13496" max="13496" width="6.7109375" style="21" customWidth="1"/>
    <col min="13497" max="13515" width="8.5703125" style="21" customWidth="1"/>
    <col min="13516" max="13516" width="8" style="21" customWidth="1"/>
    <col min="13517" max="13539" width="8.5703125" style="21" customWidth="1"/>
    <col min="13540" max="13540" width="10.85546875" style="21" customWidth="1"/>
    <col min="13541" max="13750" width="11.42578125" style="21"/>
    <col min="13751" max="13751" width="12.85546875" style="21" customWidth="1"/>
    <col min="13752" max="13752" width="6.7109375" style="21" customWidth="1"/>
    <col min="13753" max="13771" width="8.5703125" style="21" customWidth="1"/>
    <col min="13772" max="13772" width="8" style="21" customWidth="1"/>
    <col min="13773" max="13795" width="8.5703125" style="21" customWidth="1"/>
    <col min="13796" max="13796" width="10.85546875" style="21" customWidth="1"/>
    <col min="13797" max="14006" width="11.42578125" style="21"/>
    <col min="14007" max="14007" width="12.85546875" style="21" customWidth="1"/>
    <col min="14008" max="14008" width="6.7109375" style="21" customWidth="1"/>
    <col min="14009" max="14027" width="8.5703125" style="21" customWidth="1"/>
    <col min="14028" max="14028" width="8" style="21" customWidth="1"/>
    <col min="14029" max="14051" width="8.5703125" style="21" customWidth="1"/>
    <col min="14052" max="14052" width="10.85546875" style="21" customWidth="1"/>
    <col min="14053" max="14262" width="11.42578125" style="21"/>
    <col min="14263" max="14263" width="12.85546875" style="21" customWidth="1"/>
    <col min="14264" max="14264" width="6.7109375" style="21" customWidth="1"/>
    <col min="14265" max="14283" width="8.5703125" style="21" customWidth="1"/>
    <col min="14284" max="14284" width="8" style="21" customWidth="1"/>
    <col min="14285" max="14307" width="8.5703125" style="21" customWidth="1"/>
    <col min="14308" max="14308" width="10.85546875" style="21" customWidth="1"/>
    <col min="14309" max="14518" width="11.42578125" style="21"/>
    <col min="14519" max="14519" width="12.85546875" style="21" customWidth="1"/>
    <col min="14520" max="14520" width="6.7109375" style="21" customWidth="1"/>
    <col min="14521" max="14539" width="8.5703125" style="21" customWidth="1"/>
    <col min="14540" max="14540" width="8" style="21" customWidth="1"/>
    <col min="14541" max="14563" width="8.5703125" style="21" customWidth="1"/>
    <col min="14564" max="14564" width="10.85546875" style="21" customWidth="1"/>
    <col min="14565" max="14774" width="11.42578125" style="21"/>
    <col min="14775" max="14775" width="12.85546875" style="21" customWidth="1"/>
    <col min="14776" max="14776" width="6.7109375" style="21" customWidth="1"/>
    <col min="14777" max="14795" width="8.5703125" style="21" customWidth="1"/>
    <col min="14796" max="14796" width="8" style="21" customWidth="1"/>
    <col min="14797" max="14819" width="8.5703125" style="21" customWidth="1"/>
    <col min="14820" max="14820" width="10.85546875" style="21" customWidth="1"/>
    <col min="14821" max="15030" width="11.42578125" style="21"/>
    <col min="15031" max="15031" width="12.85546875" style="21" customWidth="1"/>
    <col min="15032" max="15032" width="6.7109375" style="21" customWidth="1"/>
    <col min="15033" max="15051" width="8.5703125" style="21" customWidth="1"/>
    <col min="15052" max="15052" width="8" style="21" customWidth="1"/>
    <col min="15053" max="15075" width="8.5703125" style="21" customWidth="1"/>
    <col min="15076" max="15076" width="10.85546875" style="21" customWidth="1"/>
    <col min="15077" max="15286" width="11.42578125" style="21"/>
    <col min="15287" max="15287" width="12.85546875" style="21" customWidth="1"/>
    <col min="15288" max="15288" width="6.7109375" style="21" customWidth="1"/>
    <col min="15289" max="15307" width="8.5703125" style="21" customWidth="1"/>
    <col min="15308" max="15308" width="8" style="21" customWidth="1"/>
    <col min="15309" max="15331" width="8.5703125" style="21" customWidth="1"/>
    <col min="15332" max="15332" width="10.85546875" style="21" customWidth="1"/>
    <col min="15333" max="15542" width="11.42578125" style="21"/>
    <col min="15543" max="15543" width="12.85546875" style="21" customWidth="1"/>
    <col min="15544" max="15544" width="6.7109375" style="21" customWidth="1"/>
    <col min="15545" max="15563" width="8.5703125" style="21" customWidth="1"/>
    <col min="15564" max="15564" width="8" style="21" customWidth="1"/>
    <col min="15565" max="15587" width="8.5703125" style="21" customWidth="1"/>
    <col min="15588" max="15588" width="10.85546875" style="21" customWidth="1"/>
    <col min="15589" max="15798" width="11.42578125" style="21"/>
    <col min="15799" max="15799" width="12.85546875" style="21" customWidth="1"/>
    <col min="15800" max="15800" width="6.7109375" style="21" customWidth="1"/>
    <col min="15801" max="15819" width="8.5703125" style="21" customWidth="1"/>
    <col min="15820" max="15820" width="8" style="21" customWidth="1"/>
    <col min="15821" max="15843" width="8.5703125" style="21" customWidth="1"/>
    <col min="15844" max="15844" width="10.85546875" style="21" customWidth="1"/>
    <col min="15845" max="16054" width="11.42578125" style="21"/>
    <col min="16055" max="16055" width="12.85546875" style="21" customWidth="1"/>
    <col min="16056" max="16056" width="6.7109375" style="21" customWidth="1"/>
    <col min="16057" max="16075" width="8.5703125" style="21" customWidth="1"/>
    <col min="16076" max="16076" width="8" style="21" customWidth="1"/>
    <col min="16077" max="16099" width="8.5703125" style="21" customWidth="1"/>
    <col min="16100" max="16100" width="10.85546875" style="21" customWidth="1"/>
    <col min="16101" max="16384" width="11.42578125" style="21"/>
  </cols>
  <sheetData>
    <row r="1" spans="1:40" ht="50.1" customHeight="1">
      <c r="A1" s="71"/>
      <c r="B1" s="71"/>
      <c r="F1" s="256" t="s">
        <v>50</v>
      </c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56"/>
    </row>
    <row r="2" spans="1:40" ht="20.100000000000001" customHeight="1">
      <c r="A2" s="71"/>
      <c r="B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</row>
    <row r="3" spans="1:40" ht="20.100000000000001" customHeight="1" thickBot="1"/>
    <row r="4" spans="1:40" ht="20.100000000000001" customHeight="1">
      <c r="A4" s="257" t="s">
        <v>51</v>
      </c>
      <c r="B4" s="260" t="s">
        <v>44</v>
      </c>
      <c r="C4" s="262" t="s">
        <v>35</v>
      </c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 t="s">
        <v>36</v>
      </c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3"/>
    </row>
    <row r="5" spans="1:40" ht="20.100000000000001" customHeight="1">
      <c r="A5" s="258"/>
      <c r="B5" s="261"/>
      <c r="C5" s="70" t="s">
        <v>37</v>
      </c>
      <c r="D5" s="70" t="s">
        <v>38</v>
      </c>
      <c r="E5" s="70" t="s">
        <v>39</v>
      </c>
      <c r="F5" s="70" t="s">
        <v>40</v>
      </c>
      <c r="G5" s="70" t="s">
        <v>41</v>
      </c>
      <c r="H5" s="70" t="s">
        <v>42</v>
      </c>
      <c r="I5" s="70" t="s">
        <v>43</v>
      </c>
      <c r="J5" s="70" t="s">
        <v>37</v>
      </c>
      <c r="K5" s="70" t="s">
        <v>38</v>
      </c>
      <c r="L5" s="70" t="s">
        <v>39</v>
      </c>
      <c r="M5" s="70" t="s">
        <v>40</v>
      </c>
      <c r="N5" s="70" t="s">
        <v>41</v>
      </c>
      <c r="O5" s="70" t="s">
        <v>42</v>
      </c>
      <c r="P5" s="70" t="s">
        <v>43</v>
      </c>
      <c r="Q5" s="70" t="s">
        <v>37</v>
      </c>
      <c r="R5" s="70" t="s">
        <v>38</v>
      </c>
      <c r="S5" s="70" t="s">
        <v>39</v>
      </c>
      <c r="T5" s="70" t="s">
        <v>40</v>
      </c>
      <c r="U5" s="70" t="s">
        <v>41</v>
      </c>
      <c r="V5" s="70" t="s">
        <v>42</v>
      </c>
      <c r="W5" s="70" t="s">
        <v>43</v>
      </c>
      <c r="X5" s="70" t="s">
        <v>37</v>
      </c>
      <c r="Y5" s="70" t="s">
        <v>38</v>
      </c>
      <c r="Z5" s="70" t="s">
        <v>39</v>
      </c>
      <c r="AA5" s="70" t="s">
        <v>40</v>
      </c>
      <c r="AB5" s="70" t="s">
        <v>41</v>
      </c>
      <c r="AC5" s="70" t="s">
        <v>42</v>
      </c>
      <c r="AD5" s="70" t="s">
        <v>43</v>
      </c>
      <c r="AE5" s="70" t="s">
        <v>37</v>
      </c>
      <c r="AF5" s="70" t="s">
        <v>38</v>
      </c>
      <c r="AG5" s="70" t="s">
        <v>39</v>
      </c>
      <c r="AH5" s="70" t="s">
        <v>40</v>
      </c>
      <c r="AI5" s="70" t="s">
        <v>41</v>
      </c>
      <c r="AJ5" s="70" t="s">
        <v>42</v>
      </c>
      <c r="AK5" s="70" t="s">
        <v>43</v>
      </c>
      <c r="AL5" s="70" t="s">
        <v>37</v>
      </c>
      <c r="AM5" s="70" t="s">
        <v>38</v>
      </c>
      <c r="AN5" s="48" t="s">
        <v>39</v>
      </c>
    </row>
    <row r="6" spans="1:40" s="39" customFormat="1" ht="20.100000000000001" customHeight="1" thickBot="1">
      <c r="A6" s="259"/>
      <c r="B6" s="49" t="s">
        <v>24</v>
      </c>
      <c r="C6" s="50">
        <v>14</v>
      </c>
      <c r="D6" s="50">
        <v>15</v>
      </c>
      <c r="E6" s="50">
        <v>16</v>
      </c>
      <c r="F6" s="50">
        <v>17</v>
      </c>
      <c r="G6" s="50">
        <v>18</v>
      </c>
      <c r="H6" s="50">
        <v>19</v>
      </c>
      <c r="I6" s="50">
        <v>20</v>
      </c>
      <c r="J6" s="50">
        <v>21</v>
      </c>
      <c r="K6" s="50">
        <v>22</v>
      </c>
      <c r="L6" s="50">
        <v>23</v>
      </c>
      <c r="M6" s="50">
        <v>24</v>
      </c>
      <c r="N6" s="50">
        <v>25</v>
      </c>
      <c r="O6" s="50">
        <v>26</v>
      </c>
      <c r="P6" s="50">
        <v>27</v>
      </c>
      <c r="Q6" s="50">
        <v>28</v>
      </c>
      <c r="R6" s="50">
        <v>29</v>
      </c>
      <c r="S6" s="50">
        <v>30</v>
      </c>
      <c r="T6" s="50">
        <v>31</v>
      </c>
      <c r="U6" s="50">
        <v>1</v>
      </c>
      <c r="V6" s="50">
        <v>2</v>
      </c>
      <c r="W6" s="50">
        <v>3</v>
      </c>
      <c r="X6" s="50">
        <v>4</v>
      </c>
      <c r="Y6" s="50">
        <v>5</v>
      </c>
      <c r="Z6" s="50">
        <v>6</v>
      </c>
      <c r="AA6" s="50">
        <v>7</v>
      </c>
      <c r="AB6" s="50">
        <v>8</v>
      </c>
      <c r="AC6" s="50">
        <v>9</v>
      </c>
      <c r="AD6" s="50">
        <v>10</v>
      </c>
      <c r="AE6" s="50">
        <v>11</v>
      </c>
      <c r="AF6" s="50">
        <v>12</v>
      </c>
      <c r="AG6" s="50">
        <v>13</v>
      </c>
      <c r="AH6" s="50">
        <v>14</v>
      </c>
      <c r="AI6" s="50">
        <v>15</v>
      </c>
      <c r="AJ6" s="50">
        <v>16</v>
      </c>
      <c r="AK6" s="50">
        <v>17</v>
      </c>
      <c r="AL6" s="50">
        <v>18</v>
      </c>
      <c r="AM6" s="50">
        <v>19</v>
      </c>
      <c r="AN6" s="51">
        <v>20</v>
      </c>
    </row>
    <row r="7" spans="1:40" ht="23.25" customHeight="1">
      <c r="A7" s="264" t="s">
        <v>52</v>
      </c>
      <c r="B7" s="62">
        <v>1</v>
      </c>
      <c r="C7" s="147" t="s">
        <v>64</v>
      </c>
      <c r="D7" s="148" t="s">
        <v>65</v>
      </c>
      <c r="E7" s="149" t="s">
        <v>11</v>
      </c>
      <c r="F7" s="150" t="s">
        <v>15</v>
      </c>
      <c r="G7" s="151" t="s">
        <v>10</v>
      </c>
      <c r="H7" s="149" t="s">
        <v>11</v>
      </c>
      <c r="I7" s="152" t="s">
        <v>13</v>
      </c>
      <c r="J7" s="153" t="s">
        <v>60</v>
      </c>
      <c r="K7" s="149" t="s">
        <v>11</v>
      </c>
      <c r="L7" s="154" t="s">
        <v>14</v>
      </c>
      <c r="M7" s="151" t="s">
        <v>10</v>
      </c>
      <c r="N7" s="149" t="s">
        <v>11</v>
      </c>
      <c r="O7" s="155" t="s">
        <v>15</v>
      </c>
      <c r="P7" s="156" t="s">
        <v>12</v>
      </c>
      <c r="Q7" s="149" t="s">
        <v>11</v>
      </c>
      <c r="R7" s="157" t="s">
        <v>34</v>
      </c>
      <c r="S7" s="153" t="s">
        <v>59</v>
      </c>
      <c r="T7" s="149" t="s">
        <v>11</v>
      </c>
      <c r="U7" s="148" t="s">
        <v>64</v>
      </c>
      <c r="V7" s="154" t="s">
        <v>14</v>
      </c>
      <c r="W7" s="149" t="s">
        <v>11</v>
      </c>
      <c r="X7" s="156" t="s">
        <v>12</v>
      </c>
      <c r="Y7" s="151" t="s">
        <v>10</v>
      </c>
      <c r="Z7" s="149" t="s">
        <v>11</v>
      </c>
      <c r="AA7" s="158" t="s">
        <v>16</v>
      </c>
      <c r="AB7" s="156" t="s">
        <v>12</v>
      </c>
      <c r="AC7" s="149" t="s">
        <v>11</v>
      </c>
      <c r="AD7" s="148" t="s">
        <v>65</v>
      </c>
      <c r="AE7" s="151" t="s">
        <v>10</v>
      </c>
      <c r="AF7" s="149" t="s">
        <v>11</v>
      </c>
      <c r="AG7" s="152" t="s">
        <v>13</v>
      </c>
      <c r="AH7" s="153" t="s">
        <v>60</v>
      </c>
      <c r="AI7" s="149" t="s">
        <v>11</v>
      </c>
      <c r="AJ7" s="154" t="s">
        <v>14</v>
      </c>
      <c r="AK7" s="151" t="s">
        <v>10</v>
      </c>
      <c r="AL7" s="149" t="s">
        <v>11</v>
      </c>
      <c r="AM7" s="159" t="s">
        <v>34</v>
      </c>
      <c r="AN7" s="160" t="s">
        <v>12</v>
      </c>
    </row>
    <row r="8" spans="1:40" ht="23.25" customHeight="1">
      <c r="A8" s="254"/>
      <c r="B8" s="23">
        <v>2</v>
      </c>
      <c r="C8" s="125" t="s">
        <v>34</v>
      </c>
      <c r="D8" s="161" t="s">
        <v>63</v>
      </c>
      <c r="E8" s="127" t="s">
        <v>12</v>
      </c>
      <c r="F8" s="128" t="s">
        <v>11</v>
      </c>
      <c r="G8" s="162" t="s">
        <v>65</v>
      </c>
      <c r="H8" s="129" t="s">
        <v>10</v>
      </c>
      <c r="I8" s="128" t="s">
        <v>11</v>
      </c>
      <c r="J8" s="130" t="s">
        <v>14</v>
      </c>
      <c r="K8" s="131" t="s">
        <v>34</v>
      </c>
      <c r="L8" s="128" t="s">
        <v>11</v>
      </c>
      <c r="M8" s="161" t="s">
        <v>62</v>
      </c>
      <c r="N8" s="129" t="s">
        <v>10</v>
      </c>
      <c r="O8" s="128" t="s">
        <v>11</v>
      </c>
      <c r="P8" s="132" t="s">
        <v>16</v>
      </c>
      <c r="Q8" s="127" t="s">
        <v>12</v>
      </c>
      <c r="R8" s="161" t="s">
        <v>61</v>
      </c>
      <c r="S8" s="133" t="s">
        <v>34</v>
      </c>
      <c r="T8" s="163" t="s">
        <v>59</v>
      </c>
      <c r="U8" s="128" t="s">
        <v>11</v>
      </c>
      <c r="V8" s="162" t="s">
        <v>64</v>
      </c>
      <c r="W8" s="134" t="s">
        <v>14</v>
      </c>
      <c r="X8" s="128" t="s">
        <v>11</v>
      </c>
      <c r="Y8" s="127" t="s">
        <v>12</v>
      </c>
      <c r="Z8" s="129" t="s">
        <v>10</v>
      </c>
      <c r="AA8" s="131" t="s">
        <v>34</v>
      </c>
      <c r="AB8" s="161" t="s">
        <v>63</v>
      </c>
      <c r="AC8" s="127" t="s">
        <v>12</v>
      </c>
      <c r="AD8" s="128" t="s">
        <v>11</v>
      </c>
      <c r="AE8" s="162" t="s">
        <v>65</v>
      </c>
      <c r="AF8" s="129" t="s">
        <v>10</v>
      </c>
      <c r="AG8" s="128" t="s">
        <v>11</v>
      </c>
      <c r="AH8" s="135" t="s">
        <v>13</v>
      </c>
      <c r="AI8" s="163" t="s">
        <v>60</v>
      </c>
      <c r="AJ8" s="128" t="s">
        <v>11</v>
      </c>
      <c r="AK8" s="161" t="s">
        <v>62</v>
      </c>
      <c r="AL8" s="129" t="s">
        <v>10</v>
      </c>
      <c r="AM8" s="128" t="s">
        <v>11</v>
      </c>
      <c r="AN8" s="164" t="s">
        <v>15</v>
      </c>
    </row>
    <row r="9" spans="1:40" ht="23.25" customHeight="1">
      <c r="A9" s="254"/>
      <c r="B9" s="23">
        <v>3</v>
      </c>
      <c r="C9" s="165" t="s">
        <v>10</v>
      </c>
      <c r="D9" s="128" t="s">
        <v>11</v>
      </c>
      <c r="E9" s="131" t="s">
        <v>34</v>
      </c>
      <c r="F9" s="127" t="s">
        <v>12</v>
      </c>
      <c r="G9" s="128" t="s">
        <v>11</v>
      </c>
      <c r="H9" s="162" t="s">
        <v>65</v>
      </c>
      <c r="I9" s="129" t="s">
        <v>10</v>
      </c>
      <c r="J9" s="128" t="s">
        <v>11</v>
      </c>
      <c r="K9" s="135" t="s">
        <v>13</v>
      </c>
      <c r="L9" s="163" t="s">
        <v>60</v>
      </c>
      <c r="M9" s="128" t="s">
        <v>11</v>
      </c>
      <c r="N9" s="131" t="s">
        <v>34</v>
      </c>
      <c r="O9" s="129" t="s">
        <v>10</v>
      </c>
      <c r="P9" s="128" t="s">
        <v>11</v>
      </c>
      <c r="Q9" s="161" t="s">
        <v>63</v>
      </c>
      <c r="R9" s="127" t="s">
        <v>12</v>
      </c>
      <c r="S9" s="128" t="s">
        <v>11</v>
      </c>
      <c r="T9" s="133" t="s">
        <v>34</v>
      </c>
      <c r="U9" s="163" t="s">
        <v>59</v>
      </c>
      <c r="V9" s="128" t="s">
        <v>11</v>
      </c>
      <c r="W9" s="162" t="s">
        <v>64</v>
      </c>
      <c r="X9" s="134" t="s">
        <v>14</v>
      </c>
      <c r="Y9" s="128" t="s">
        <v>11</v>
      </c>
      <c r="Z9" s="127" t="s">
        <v>12</v>
      </c>
      <c r="AA9" s="129" t="s">
        <v>10</v>
      </c>
      <c r="AB9" s="128" t="s">
        <v>11</v>
      </c>
      <c r="AC9" s="132" t="s">
        <v>16</v>
      </c>
      <c r="AD9" s="127" t="s">
        <v>12</v>
      </c>
      <c r="AE9" s="128" t="s">
        <v>11</v>
      </c>
      <c r="AF9" s="162" t="s">
        <v>65</v>
      </c>
      <c r="AG9" s="129" t="s">
        <v>10</v>
      </c>
      <c r="AH9" s="128" t="s">
        <v>11</v>
      </c>
      <c r="AI9" s="135" t="s">
        <v>13</v>
      </c>
      <c r="AJ9" s="163" t="s">
        <v>60</v>
      </c>
      <c r="AK9" s="128" t="s">
        <v>11</v>
      </c>
      <c r="AL9" s="131" t="s">
        <v>34</v>
      </c>
      <c r="AM9" s="129" t="s">
        <v>10</v>
      </c>
      <c r="AN9" s="166" t="s">
        <v>11</v>
      </c>
    </row>
    <row r="10" spans="1:40" ht="23.25" customHeight="1">
      <c r="A10" s="254"/>
      <c r="B10" s="23">
        <v>4</v>
      </c>
      <c r="C10" s="167" t="s">
        <v>12</v>
      </c>
      <c r="D10" s="129" t="s">
        <v>10</v>
      </c>
      <c r="E10" s="128" t="s">
        <v>11</v>
      </c>
      <c r="F10" s="161" t="s">
        <v>63</v>
      </c>
      <c r="G10" s="127" t="s">
        <v>12</v>
      </c>
      <c r="H10" s="128" t="s">
        <v>11</v>
      </c>
      <c r="I10" s="162" t="s">
        <v>65</v>
      </c>
      <c r="J10" s="129" t="s">
        <v>10</v>
      </c>
      <c r="K10" s="128" t="s">
        <v>11</v>
      </c>
      <c r="L10" s="135" t="s">
        <v>13</v>
      </c>
      <c r="M10" s="163" t="s">
        <v>60</v>
      </c>
      <c r="N10" s="128" t="s">
        <v>11</v>
      </c>
      <c r="O10" s="161" t="s">
        <v>62</v>
      </c>
      <c r="P10" s="129" t="s">
        <v>10</v>
      </c>
      <c r="Q10" s="128" t="s">
        <v>11</v>
      </c>
      <c r="R10" s="132" t="s">
        <v>16</v>
      </c>
      <c r="S10" s="127" t="s">
        <v>12</v>
      </c>
      <c r="T10" s="161" t="s">
        <v>61</v>
      </c>
      <c r="U10" s="133" t="s">
        <v>34</v>
      </c>
      <c r="V10" s="163" t="s">
        <v>59</v>
      </c>
      <c r="W10" s="128" t="s">
        <v>11</v>
      </c>
      <c r="X10" s="162" t="s">
        <v>64</v>
      </c>
      <c r="Y10" s="134" t="s">
        <v>14</v>
      </c>
      <c r="Z10" s="128" t="s">
        <v>11</v>
      </c>
      <c r="AA10" s="127" t="s">
        <v>12</v>
      </c>
      <c r="AB10" s="129" t="s">
        <v>10</v>
      </c>
      <c r="AC10" s="128" t="s">
        <v>11</v>
      </c>
      <c r="AD10" s="161" t="s">
        <v>63</v>
      </c>
      <c r="AE10" s="127" t="s">
        <v>12</v>
      </c>
      <c r="AF10" s="128" t="s">
        <v>11</v>
      </c>
      <c r="AG10" s="162" t="s">
        <v>65</v>
      </c>
      <c r="AH10" s="129" t="s">
        <v>10</v>
      </c>
      <c r="AI10" s="128" t="s">
        <v>11</v>
      </c>
      <c r="AJ10" s="135" t="s">
        <v>13</v>
      </c>
      <c r="AK10" s="163" t="s">
        <v>60</v>
      </c>
      <c r="AL10" s="128" t="s">
        <v>11</v>
      </c>
      <c r="AM10" s="161" t="s">
        <v>62</v>
      </c>
      <c r="AN10" s="168" t="s">
        <v>10</v>
      </c>
    </row>
    <row r="11" spans="1:40" ht="23.25" customHeight="1">
      <c r="A11" s="254"/>
      <c r="B11" s="23">
        <v>5</v>
      </c>
      <c r="C11" s="169" t="s">
        <v>11</v>
      </c>
      <c r="D11" s="127" t="s">
        <v>12</v>
      </c>
      <c r="E11" s="129" t="s">
        <v>10</v>
      </c>
      <c r="F11" s="131" t="s">
        <v>34</v>
      </c>
      <c r="G11" s="131" t="s">
        <v>34</v>
      </c>
      <c r="H11" s="127" t="s">
        <v>12</v>
      </c>
      <c r="I11" s="128" t="s">
        <v>11</v>
      </c>
      <c r="J11" s="162" t="s">
        <v>65</v>
      </c>
      <c r="K11" s="129" t="s">
        <v>10</v>
      </c>
      <c r="L11" s="128" t="s">
        <v>11</v>
      </c>
      <c r="M11" s="135" t="s">
        <v>13</v>
      </c>
      <c r="N11" s="163" t="s">
        <v>60</v>
      </c>
      <c r="O11" s="128" t="s">
        <v>11</v>
      </c>
      <c r="P11" s="134" t="s">
        <v>14</v>
      </c>
      <c r="Q11" s="129" t="s">
        <v>10</v>
      </c>
      <c r="R11" s="128" t="s">
        <v>11</v>
      </c>
      <c r="S11" s="131" t="s">
        <v>34</v>
      </c>
      <c r="T11" s="127" t="s">
        <v>12</v>
      </c>
      <c r="U11" s="128" t="s">
        <v>11</v>
      </c>
      <c r="V11" s="133" t="s">
        <v>34</v>
      </c>
      <c r="W11" s="163" t="s">
        <v>59</v>
      </c>
      <c r="X11" s="128" t="s">
        <v>11</v>
      </c>
      <c r="Y11" s="162" t="s">
        <v>64</v>
      </c>
      <c r="Z11" s="134" t="s">
        <v>14</v>
      </c>
      <c r="AA11" s="128" t="s">
        <v>11</v>
      </c>
      <c r="AB11" s="127" t="s">
        <v>12</v>
      </c>
      <c r="AC11" s="129" t="s">
        <v>10</v>
      </c>
      <c r="AD11" s="131" t="s">
        <v>34</v>
      </c>
      <c r="AE11" s="132" t="s">
        <v>16</v>
      </c>
      <c r="AF11" s="127" t="s">
        <v>12</v>
      </c>
      <c r="AG11" s="128" t="s">
        <v>11</v>
      </c>
      <c r="AH11" s="162" t="s">
        <v>65</v>
      </c>
      <c r="AI11" s="129" t="s">
        <v>10</v>
      </c>
      <c r="AJ11" s="128" t="s">
        <v>11</v>
      </c>
      <c r="AK11" s="135" t="s">
        <v>13</v>
      </c>
      <c r="AL11" s="163" t="s">
        <v>60</v>
      </c>
      <c r="AM11" s="128" t="s">
        <v>11</v>
      </c>
      <c r="AN11" s="170" t="s">
        <v>34</v>
      </c>
    </row>
    <row r="12" spans="1:40" ht="23.25" customHeight="1">
      <c r="A12" s="255"/>
      <c r="B12" s="23">
        <v>6</v>
      </c>
      <c r="C12" s="171" t="s">
        <v>14</v>
      </c>
      <c r="D12" s="128" t="s">
        <v>11</v>
      </c>
      <c r="E12" s="127" t="s">
        <v>12</v>
      </c>
      <c r="F12" s="129" t="s">
        <v>10</v>
      </c>
      <c r="G12" s="128" t="s">
        <v>11</v>
      </c>
      <c r="H12" s="161" t="s">
        <v>63</v>
      </c>
      <c r="I12" s="127" t="s">
        <v>12</v>
      </c>
      <c r="J12" s="128" t="s">
        <v>11</v>
      </c>
      <c r="K12" s="162" t="s">
        <v>65</v>
      </c>
      <c r="L12" s="129" t="s">
        <v>10</v>
      </c>
      <c r="M12" s="128" t="s">
        <v>11</v>
      </c>
      <c r="N12" s="135" t="s">
        <v>13</v>
      </c>
      <c r="O12" s="163" t="s">
        <v>60</v>
      </c>
      <c r="P12" s="128" t="s">
        <v>11</v>
      </c>
      <c r="Q12" s="161" t="s">
        <v>62</v>
      </c>
      <c r="R12" s="129" t="s">
        <v>10</v>
      </c>
      <c r="S12" s="128" t="s">
        <v>11</v>
      </c>
      <c r="T12" s="132" t="s">
        <v>16</v>
      </c>
      <c r="U12" s="127" t="s">
        <v>12</v>
      </c>
      <c r="V12" s="161" t="s">
        <v>61</v>
      </c>
      <c r="W12" s="133" t="s">
        <v>34</v>
      </c>
      <c r="X12" s="163" t="s">
        <v>59</v>
      </c>
      <c r="Y12" s="128" t="s">
        <v>11</v>
      </c>
      <c r="Z12" s="162" t="s">
        <v>64</v>
      </c>
      <c r="AA12" s="134" t="s">
        <v>14</v>
      </c>
      <c r="AB12" s="128" t="s">
        <v>11</v>
      </c>
      <c r="AC12" s="127" t="s">
        <v>12</v>
      </c>
      <c r="AD12" s="129" t="s">
        <v>10</v>
      </c>
      <c r="AE12" s="128" t="s">
        <v>11</v>
      </c>
      <c r="AF12" s="161" t="s">
        <v>63</v>
      </c>
      <c r="AG12" s="127" t="s">
        <v>12</v>
      </c>
      <c r="AH12" s="128" t="s">
        <v>11</v>
      </c>
      <c r="AI12" s="162" t="s">
        <v>65</v>
      </c>
      <c r="AJ12" s="129" t="s">
        <v>10</v>
      </c>
      <c r="AK12" s="128" t="s">
        <v>11</v>
      </c>
      <c r="AL12" s="161" t="s">
        <v>62</v>
      </c>
      <c r="AM12" s="131" t="s">
        <v>34</v>
      </c>
      <c r="AN12" s="166" t="s">
        <v>11</v>
      </c>
    </row>
    <row r="13" spans="1:40" ht="23.25" customHeight="1">
      <c r="A13" s="253" t="s">
        <v>53</v>
      </c>
      <c r="B13" s="23">
        <v>7</v>
      </c>
      <c r="C13" s="172" t="s">
        <v>25</v>
      </c>
      <c r="D13" s="134" t="s">
        <v>14</v>
      </c>
      <c r="E13" s="128" t="s">
        <v>11</v>
      </c>
      <c r="F13" s="127" t="s">
        <v>12</v>
      </c>
      <c r="G13" s="129" t="s">
        <v>10</v>
      </c>
      <c r="H13" s="128" t="s">
        <v>11</v>
      </c>
      <c r="I13" s="132" t="s">
        <v>16</v>
      </c>
      <c r="J13" s="127" t="s">
        <v>12</v>
      </c>
      <c r="K13" s="128" t="s">
        <v>11</v>
      </c>
      <c r="L13" s="162" t="s">
        <v>65</v>
      </c>
      <c r="M13" s="129" t="s">
        <v>10</v>
      </c>
      <c r="N13" s="128" t="s">
        <v>11</v>
      </c>
      <c r="O13" s="135" t="s">
        <v>13</v>
      </c>
      <c r="P13" s="163" t="s">
        <v>60</v>
      </c>
      <c r="Q13" s="128" t="s">
        <v>11</v>
      </c>
      <c r="R13" s="131" t="s">
        <v>34</v>
      </c>
      <c r="S13" s="129" t="s">
        <v>10</v>
      </c>
      <c r="T13" s="128" t="s">
        <v>11</v>
      </c>
      <c r="U13" s="136" t="s">
        <v>15</v>
      </c>
      <c r="V13" s="127" t="s">
        <v>12</v>
      </c>
      <c r="W13" s="128" t="s">
        <v>11</v>
      </c>
      <c r="X13" s="133" t="s">
        <v>34</v>
      </c>
      <c r="Y13" s="163" t="s">
        <v>59</v>
      </c>
      <c r="Z13" s="128" t="s">
        <v>11</v>
      </c>
      <c r="AA13" s="162" t="s">
        <v>64</v>
      </c>
      <c r="AB13" s="134" t="s">
        <v>14</v>
      </c>
      <c r="AC13" s="128" t="s">
        <v>11</v>
      </c>
      <c r="AD13" s="127" t="s">
        <v>12</v>
      </c>
      <c r="AE13" s="129" t="s">
        <v>10</v>
      </c>
      <c r="AF13" s="128" t="s">
        <v>11</v>
      </c>
      <c r="AG13" s="132" t="s">
        <v>16</v>
      </c>
      <c r="AH13" s="127" t="s">
        <v>12</v>
      </c>
      <c r="AI13" s="128" t="s">
        <v>11</v>
      </c>
      <c r="AJ13" s="162" t="s">
        <v>65</v>
      </c>
      <c r="AK13" s="129" t="s">
        <v>10</v>
      </c>
      <c r="AL13" s="128" t="s">
        <v>11</v>
      </c>
      <c r="AM13" s="135" t="s">
        <v>13</v>
      </c>
      <c r="AN13" s="173" t="s">
        <v>60</v>
      </c>
    </row>
    <row r="14" spans="1:40" ht="23.25" customHeight="1">
      <c r="A14" s="254"/>
      <c r="B14" s="23">
        <v>8</v>
      </c>
      <c r="C14" s="125" t="s">
        <v>34</v>
      </c>
      <c r="D14" s="135" t="s">
        <v>13</v>
      </c>
      <c r="E14" s="134" t="s">
        <v>14</v>
      </c>
      <c r="F14" s="128" t="s">
        <v>11</v>
      </c>
      <c r="G14" s="127" t="s">
        <v>12</v>
      </c>
      <c r="H14" s="129" t="s">
        <v>10</v>
      </c>
      <c r="I14" s="131" t="s">
        <v>34</v>
      </c>
      <c r="J14" s="161" t="s">
        <v>63</v>
      </c>
      <c r="K14" s="127" t="s">
        <v>12</v>
      </c>
      <c r="L14" s="128" t="s">
        <v>11</v>
      </c>
      <c r="M14" s="162" t="s">
        <v>65</v>
      </c>
      <c r="N14" s="129" t="s">
        <v>10</v>
      </c>
      <c r="O14" s="128" t="s">
        <v>11</v>
      </c>
      <c r="P14" s="135" t="s">
        <v>13</v>
      </c>
      <c r="Q14" s="163" t="s">
        <v>60</v>
      </c>
      <c r="R14" s="128" t="s">
        <v>11</v>
      </c>
      <c r="S14" s="161" t="s">
        <v>62</v>
      </c>
      <c r="T14" s="129" t="s">
        <v>10</v>
      </c>
      <c r="U14" s="128" t="s">
        <v>11</v>
      </c>
      <c r="V14" s="132" t="s">
        <v>16</v>
      </c>
      <c r="W14" s="127" t="s">
        <v>12</v>
      </c>
      <c r="X14" s="161" t="s">
        <v>61</v>
      </c>
      <c r="Y14" s="133" t="s">
        <v>34</v>
      </c>
      <c r="Z14" s="163" t="s">
        <v>59</v>
      </c>
      <c r="AA14" s="128" t="s">
        <v>11</v>
      </c>
      <c r="AB14" s="162" t="s">
        <v>64</v>
      </c>
      <c r="AC14" s="134" t="s">
        <v>14</v>
      </c>
      <c r="AD14" s="128" t="s">
        <v>11</v>
      </c>
      <c r="AE14" s="127" t="s">
        <v>12</v>
      </c>
      <c r="AF14" s="129" t="s">
        <v>10</v>
      </c>
      <c r="AG14" s="131" t="s">
        <v>34</v>
      </c>
      <c r="AH14" s="161" t="s">
        <v>63</v>
      </c>
      <c r="AI14" s="127" t="s">
        <v>12</v>
      </c>
      <c r="AJ14" s="128" t="s">
        <v>11</v>
      </c>
      <c r="AK14" s="162" t="s">
        <v>65</v>
      </c>
      <c r="AL14" s="129" t="s">
        <v>10</v>
      </c>
      <c r="AM14" s="128" t="s">
        <v>11</v>
      </c>
      <c r="AN14" s="174" t="s">
        <v>13</v>
      </c>
    </row>
    <row r="15" spans="1:40" ht="23.25" customHeight="1">
      <c r="A15" s="254"/>
      <c r="B15" s="23">
        <v>9</v>
      </c>
      <c r="C15" s="165" t="s">
        <v>10</v>
      </c>
      <c r="D15" s="128" t="s">
        <v>11</v>
      </c>
      <c r="E15" s="135" t="s">
        <v>13</v>
      </c>
      <c r="F15" s="134" t="s">
        <v>14</v>
      </c>
      <c r="G15" s="128" t="s">
        <v>11</v>
      </c>
      <c r="H15" s="127" t="s">
        <v>12</v>
      </c>
      <c r="I15" s="129" t="s">
        <v>10</v>
      </c>
      <c r="J15" s="128" t="s">
        <v>11</v>
      </c>
      <c r="K15" s="132" t="s">
        <v>16</v>
      </c>
      <c r="L15" s="127" t="s">
        <v>12</v>
      </c>
      <c r="M15" s="128" t="s">
        <v>11</v>
      </c>
      <c r="N15" s="162" t="s">
        <v>65</v>
      </c>
      <c r="O15" s="129" t="s">
        <v>10</v>
      </c>
      <c r="P15" s="128" t="s">
        <v>11</v>
      </c>
      <c r="Q15" s="161" t="s">
        <v>62</v>
      </c>
      <c r="R15" s="131" t="s">
        <v>34</v>
      </c>
      <c r="S15" s="128" t="s">
        <v>11</v>
      </c>
      <c r="T15" s="134" t="s">
        <v>14</v>
      </c>
      <c r="U15" s="129" t="s">
        <v>10</v>
      </c>
      <c r="V15" s="128" t="s">
        <v>11</v>
      </c>
      <c r="W15" s="131" t="s">
        <v>34</v>
      </c>
      <c r="X15" s="127" t="s">
        <v>12</v>
      </c>
      <c r="Y15" s="128" t="s">
        <v>11</v>
      </c>
      <c r="Z15" s="133" t="s">
        <v>34</v>
      </c>
      <c r="AA15" s="163" t="s">
        <v>59</v>
      </c>
      <c r="AB15" s="128" t="s">
        <v>11</v>
      </c>
      <c r="AC15" s="162" t="s">
        <v>64</v>
      </c>
      <c r="AD15" s="134" t="s">
        <v>14</v>
      </c>
      <c r="AE15" s="128" t="s">
        <v>11</v>
      </c>
      <c r="AF15" s="127" t="s">
        <v>12</v>
      </c>
      <c r="AG15" s="129" t="s">
        <v>10</v>
      </c>
      <c r="AH15" s="128" t="s">
        <v>11</v>
      </c>
      <c r="AI15" s="132" t="s">
        <v>16</v>
      </c>
      <c r="AJ15" s="127" t="s">
        <v>12</v>
      </c>
      <c r="AK15" s="128" t="s">
        <v>11</v>
      </c>
      <c r="AL15" s="162" t="s">
        <v>65</v>
      </c>
      <c r="AM15" s="129" t="s">
        <v>10</v>
      </c>
      <c r="AN15" s="166" t="s">
        <v>11</v>
      </c>
    </row>
    <row r="16" spans="1:40" ht="23.25" customHeight="1">
      <c r="A16" s="254"/>
      <c r="B16" s="23">
        <v>10</v>
      </c>
      <c r="C16" s="125" t="s">
        <v>34</v>
      </c>
      <c r="D16" s="129" t="s">
        <v>10</v>
      </c>
      <c r="E16" s="128" t="s">
        <v>11</v>
      </c>
      <c r="F16" s="135" t="s">
        <v>13</v>
      </c>
      <c r="G16" s="134" t="s">
        <v>14</v>
      </c>
      <c r="H16" s="128" t="s">
        <v>11</v>
      </c>
      <c r="I16" s="163" t="s">
        <v>60</v>
      </c>
      <c r="J16" s="129" t="s">
        <v>10</v>
      </c>
      <c r="K16" s="128" t="s">
        <v>11</v>
      </c>
      <c r="L16" s="161" t="s">
        <v>63</v>
      </c>
      <c r="M16" s="127" t="s">
        <v>12</v>
      </c>
      <c r="N16" s="128" t="s">
        <v>11</v>
      </c>
      <c r="O16" s="162" t="s">
        <v>65</v>
      </c>
      <c r="P16" s="129" t="s">
        <v>10</v>
      </c>
      <c r="Q16" s="128" t="s">
        <v>11</v>
      </c>
      <c r="R16" s="135" t="s">
        <v>13</v>
      </c>
      <c r="S16" s="163" t="s">
        <v>60</v>
      </c>
      <c r="T16" s="128" t="s">
        <v>11</v>
      </c>
      <c r="U16" s="161" t="s">
        <v>62</v>
      </c>
      <c r="V16" s="129" t="s">
        <v>10</v>
      </c>
      <c r="W16" s="128" t="s">
        <v>11</v>
      </c>
      <c r="X16" s="132" t="s">
        <v>16</v>
      </c>
      <c r="Y16" s="127" t="s">
        <v>12</v>
      </c>
      <c r="Z16" s="161" t="s">
        <v>61</v>
      </c>
      <c r="AA16" s="133" t="s">
        <v>34</v>
      </c>
      <c r="AB16" s="163" t="s">
        <v>59</v>
      </c>
      <c r="AC16" s="128" t="s">
        <v>11</v>
      </c>
      <c r="AD16" s="162" t="s">
        <v>64</v>
      </c>
      <c r="AE16" s="134" t="s">
        <v>14</v>
      </c>
      <c r="AF16" s="128" t="s">
        <v>11</v>
      </c>
      <c r="AG16" s="127" t="s">
        <v>12</v>
      </c>
      <c r="AH16" s="129" t="s">
        <v>10</v>
      </c>
      <c r="AI16" s="128" t="s">
        <v>11</v>
      </c>
      <c r="AJ16" s="161" t="s">
        <v>63</v>
      </c>
      <c r="AK16" s="127" t="s">
        <v>12</v>
      </c>
      <c r="AL16" s="128" t="s">
        <v>11</v>
      </c>
      <c r="AM16" s="162" t="s">
        <v>65</v>
      </c>
      <c r="AN16" s="168" t="s">
        <v>10</v>
      </c>
    </row>
    <row r="17" spans="1:40" ht="23.25" customHeight="1">
      <c r="A17" s="254"/>
      <c r="B17" s="23">
        <v>11</v>
      </c>
      <c r="C17" s="169" t="s">
        <v>11</v>
      </c>
      <c r="D17" s="133" t="s">
        <v>34</v>
      </c>
      <c r="E17" s="129" t="s">
        <v>10</v>
      </c>
      <c r="F17" s="128" t="s">
        <v>11</v>
      </c>
      <c r="G17" s="135" t="s">
        <v>13</v>
      </c>
      <c r="H17" s="134" t="s">
        <v>14</v>
      </c>
      <c r="I17" s="128" t="s">
        <v>11</v>
      </c>
      <c r="J17" s="127" t="s">
        <v>12</v>
      </c>
      <c r="K17" s="129" t="s">
        <v>10</v>
      </c>
      <c r="L17" s="131" t="s">
        <v>34</v>
      </c>
      <c r="M17" s="132" t="s">
        <v>16</v>
      </c>
      <c r="N17" s="127" t="s">
        <v>12</v>
      </c>
      <c r="O17" s="128" t="s">
        <v>11</v>
      </c>
      <c r="P17" s="162" t="s">
        <v>65</v>
      </c>
      <c r="Q17" s="129" t="s">
        <v>10</v>
      </c>
      <c r="R17" s="128" t="s">
        <v>11</v>
      </c>
      <c r="S17" s="135" t="s">
        <v>13</v>
      </c>
      <c r="T17" s="163" t="s">
        <v>60</v>
      </c>
      <c r="U17" s="128" t="s">
        <v>11</v>
      </c>
      <c r="V17" s="131" t="s">
        <v>34</v>
      </c>
      <c r="W17" s="129" t="s">
        <v>10</v>
      </c>
      <c r="X17" s="128" t="s">
        <v>11</v>
      </c>
      <c r="Y17" s="131" t="s">
        <v>34</v>
      </c>
      <c r="Z17" s="127" t="s">
        <v>12</v>
      </c>
      <c r="AA17" s="128" t="s">
        <v>11</v>
      </c>
      <c r="AB17" s="133" t="s">
        <v>34</v>
      </c>
      <c r="AC17" s="163" t="s">
        <v>59</v>
      </c>
      <c r="AD17" s="128" t="s">
        <v>11</v>
      </c>
      <c r="AE17" s="162" t="s">
        <v>64</v>
      </c>
      <c r="AF17" s="134" t="s">
        <v>14</v>
      </c>
      <c r="AG17" s="128" t="s">
        <v>11</v>
      </c>
      <c r="AH17" s="127" t="s">
        <v>12</v>
      </c>
      <c r="AI17" s="129" t="s">
        <v>10</v>
      </c>
      <c r="AJ17" s="131" t="s">
        <v>34</v>
      </c>
      <c r="AK17" s="132" t="s">
        <v>16</v>
      </c>
      <c r="AL17" s="127" t="s">
        <v>12</v>
      </c>
      <c r="AM17" s="128" t="s">
        <v>11</v>
      </c>
      <c r="AN17" s="175" t="s">
        <v>65</v>
      </c>
    </row>
    <row r="18" spans="1:40" ht="23.25" customHeight="1">
      <c r="A18" s="255"/>
      <c r="B18" s="23">
        <v>12</v>
      </c>
      <c r="C18" s="167" t="s">
        <v>12</v>
      </c>
      <c r="D18" s="161" t="s">
        <v>61</v>
      </c>
      <c r="E18" s="133" t="s">
        <v>34</v>
      </c>
      <c r="F18" s="129" t="s">
        <v>10</v>
      </c>
      <c r="G18" s="128" t="s">
        <v>11</v>
      </c>
      <c r="H18" s="162" t="s">
        <v>64</v>
      </c>
      <c r="I18" s="134" t="s">
        <v>14</v>
      </c>
      <c r="J18" s="128" t="s">
        <v>11</v>
      </c>
      <c r="K18" s="163" t="s">
        <v>60</v>
      </c>
      <c r="L18" s="129" t="s">
        <v>10</v>
      </c>
      <c r="M18" s="128" t="s">
        <v>11</v>
      </c>
      <c r="N18" s="161" t="s">
        <v>63</v>
      </c>
      <c r="O18" s="127" t="s">
        <v>12</v>
      </c>
      <c r="P18" s="128" t="s">
        <v>11</v>
      </c>
      <c r="Q18" s="162" t="s">
        <v>65</v>
      </c>
      <c r="R18" s="129" t="s">
        <v>10</v>
      </c>
      <c r="S18" s="128" t="s">
        <v>11</v>
      </c>
      <c r="T18" s="135" t="s">
        <v>13</v>
      </c>
      <c r="U18" s="163" t="s">
        <v>60</v>
      </c>
      <c r="V18" s="128" t="s">
        <v>11</v>
      </c>
      <c r="W18" s="161" t="s">
        <v>62</v>
      </c>
      <c r="X18" s="129" t="s">
        <v>10</v>
      </c>
      <c r="Y18" s="128" t="s">
        <v>11</v>
      </c>
      <c r="Z18" s="132" t="s">
        <v>16</v>
      </c>
      <c r="AA18" s="127" t="s">
        <v>12</v>
      </c>
      <c r="AB18" s="161" t="s">
        <v>61</v>
      </c>
      <c r="AC18" s="133" t="s">
        <v>34</v>
      </c>
      <c r="AD18" s="163" t="s">
        <v>59</v>
      </c>
      <c r="AE18" s="128" t="s">
        <v>11</v>
      </c>
      <c r="AF18" s="162" t="s">
        <v>64</v>
      </c>
      <c r="AG18" s="134" t="s">
        <v>14</v>
      </c>
      <c r="AH18" s="128" t="s">
        <v>11</v>
      </c>
      <c r="AI18" s="127" t="s">
        <v>12</v>
      </c>
      <c r="AJ18" s="129" t="s">
        <v>10</v>
      </c>
      <c r="AK18" s="128" t="s">
        <v>11</v>
      </c>
      <c r="AL18" s="161" t="s">
        <v>63</v>
      </c>
      <c r="AM18" s="127" t="s">
        <v>12</v>
      </c>
      <c r="AN18" s="166" t="s">
        <v>11</v>
      </c>
    </row>
    <row r="19" spans="1:40" ht="23.25" customHeight="1">
      <c r="A19" s="253" t="s">
        <v>54</v>
      </c>
      <c r="B19" s="23">
        <v>13</v>
      </c>
      <c r="C19" s="176" t="s">
        <v>15</v>
      </c>
      <c r="D19" s="127" t="s">
        <v>12</v>
      </c>
      <c r="E19" s="128" t="s">
        <v>11</v>
      </c>
      <c r="F19" s="133" t="s">
        <v>34</v>
      </c>
      <c r="G19" s="163" t="s">
        <v>59</v>
      </c>
      <c r="H19" s="128" t="s">
        <v>11</v>
      </c>
      <c r="I19" s="162" t="s">
        <v>64</v>
      </c>
      <c r="J19" s="134" t="s">
        <v>14</v>
      </c>
      <c r="K19" s="128" t="s">
        <v>11</v>
      </c>
      <c r="L19" s="127" t="s">
        <v>12</v>
      </c>
      <c r="M19" s="129" t="s">
        <v>10</v>
      </c>
      <c r="N19" s="128" t="s">
        <v>11</v>
      </c>
      <c r="O19" s="132" t="s">
        <v>16</v>
      </c>
      <c r="P19" s="127" t="s">
        <v>12</v>
      </c>
      <c r="Q19" s="128" t="s">
        <v>11</v>
      </c>
      <c r="R19" s="162" t="s">
        <v>65</v>
      </c>
      <c r="S19" s="129" t="s">
        <v>10</v>
      </c>
      <c r="T19" s="128" t="s">
        <v>11</v>
      </c>
      <c r="U19" s="135" t="s">
        <v>13</v>
      </c>
      <c r="V19" s="163" t="s">
        <v>60</v>
      </c>
      <c r="W19" s="128" t="s">
        <v>11</v>
      </c>
      <c r="X19" s="134" t="s">
        <v>14</v>
      </c>
      <c r="Y19" s="129" t="s">
        <v>10</v>
      </c>
      <c r="Z19" s="128" t="s">
        <v>11</v>
      </c>
      <c r="AA19" s="136" t="s">
        <v>15</v>
      </c>
      <c r="AB19" s="127" t="s">
        <v>12</v>
      </c>
      <c r="AC19" s="128" t="s">
        <v>11</v>
      </c>
      <c r="AD19" s="133" t="s">
        <v>34</v>
      </c>
      <c r="AE19" s="163" t="s">
        <v>59</v>
      </c>
      <c r="AF19" s="128" t="s">
        <v>11</v>
      </c>
      <c r="AG19" s="162" t="s">
        <v>64</v>
      </c>
      <c r="AH19" s="134" t="s">
        <v>14</v>
      </c>
      <c r="AI19" s="128" t="s">
        <v>11</v>
      </c>
      <c r="AJ19" s="127" t="s">
        <v>12</v>
      </c>
      <c r="AK19" s="129" t="s">
        <v>10</v>
      </c>
      <c r="AL19" s="128" t="s">
        <v>11</v>
      </c>
      <c r="AM19" s="131" t="s">
        <v>34</v>
      </c>
      <c r="AN19" s="177" t="s">
        <v>12</v>
      </c>
    </row>
    <row r="20" spans="1:40" ht="23.25" customHeight="1">
      <c r="A20" s="254"/>
      <c r="B20" s="23">
        <v>14</v>
      </c>
      <c r="C20" s="169" t="s">
        <v>11</v>
      </c>
      <c r="D20" s="140" t="s">
        <v>25</v>
      </c>
      <c r="E20" s="127" t="s">
        <v>12</v>
      </c>
      <c r="F20" s="161" t="s">
        <v>61</v>
      </c>
      <c r="G20" s="133" t="s">
        <v>34</v>
      </c>
      <c r="H20" s="163" t="s">
        <v>59</v>
      </c>
      <c r="I20" s="128" t="s">
        <v>11</v>
      </c>
      <c r="J20" s="162" t="s">
        <v>64</v>
      </c>
      <c r="K20" s="134" t="s">
        <v>14</v>
      </c>
      <c r="L20" s="128" t="s">
        <v>11</v>
      </c>
      <c r="M20" s="127" t="s">
        <v>12</v>
      </c>
      <c r="N20" s="129" t="s">
        <v>10</v>
      </c>
      <c r="O20" s="131" t="s">
        <v>34</v>
      </c>
      <c r="P20" s="161" t="s">
        <v>63</v>
      </c>
      <c r="Q20" s="127" t="s">
        <v>12</v>
      </c>
      <c r="R20" s="128" t="s">
        <v>11</v>
      </c>
      <c r="S20" s="162" t="s">
        <v>65</v>
      </c>
      <c r="T20" s="129" t="s">
        <v>10</v>
      </c>
      <c r="U20" s="128" t="s">
        <v>11</v>
      </c>
      <c r="V20" s="135" t="s">
        <v>13</v>
      </c>
      <c r="W20" s="163" t="s">
        <v>60</v>
      </c>
      <c r="X20" s="128" t="s">
        <v>11</v>
      </c>
      <c r="Y20" s="161" t="s">
        <v>62</v>
      </c>
      <c r="Z20" s="129" t="s">
        <v>10</v>
      </c>
      <c r="AA20" s="128" t="s">
        <v>11</v>
      </c>
      <c r="AB20" s="132" t="s">
        <v>16</v>
      </c>
      <c r="AC20" s="127" t="s">
        <v>12</v>
      </c>
      <c r="AD20" s="161" t="s">
        <v>61</v>
      </c>
      <c r="AE20" s="133" t="s">
        <v>34</v>
      </c>
      <c r="AF20" s="163" t="s">
        <v>59</v>
      </c>
      <c r="AG20" s="128" t="s">
        <v>11</v>
      </c>
      <c r="AH20" s="162" t="s">
        <v>64</v>
      </c>
      <c r="AI20" s="134" t="s">
        <v>14</v>
      </c>
      <c r="AJ20" s="128" t="s">
        <v>11</v>
      </c>
      <c r="AK20" s="127" t="s">
        <v>12</v>
      </c>
      <c r="AL20" s="129" t="s">
        <v>10</v>
      </c>
      <c r="AM20" s="128" t="s">
        <v>11</v>
      </c>
      <c r="AN20" s="178" t="s">
        <v>16</v>
      </c>
    </row>
    <row r="21" spans="1:40" ht="23.25" customHeight="1">
      <c r="A21" s="254"/>
      <c r="B21" s="23">
        <v>15</v>
      </c>
      <c r="C21" s="165" t="s">
        <v>10</v>
      </c>
      <c r="D21" s="128" t="s">
        <v>11</v>
      </c>
      <c r="E21" s="161" t="s">
        <v>63</v>
      </c>
      <c r="F21" s="127" t="s">
        <v>12</v>
      </c>
      <c r="G21" s="128" t="s">
        <v>11</v>
      </c>
      <c r="H21" s="133" t="s">
        <v>34</v>
      </c>
      <c r="I21" s="163" t="s">
        <v>59</v>
      </c>
      <c r="J21" s="128" t="s">
        <v>11</v>
      </c>
      <c r="K21" s="162" t="s">
        <v>64</v>
      </c>
      <c r="L21" s="134" t="s">
        <v>14</v>
      </c>
      <c r="M21" s="128" t="s">
        <v>11</v>
      </c>
      <c r="N21" s="163" t="s">
        <v>60</v>
      </c>
      <c r="O21" s="129" t="s">
        <v>10</v>
      </c>
      <c r="P21" s="128" t="s">
        <v>11</v>
      </c>
      <c r="Q21" s="132" t="s">
        <v>16</v>
      </c>
      <c r="R21" s="127" t="s">
        <v>12</v>
      </c>
      <c r="S21" s="128" t="s">
        <v>11</v>
      </c>
      <c r="T21" s="162" t="s">
        <v>65</v>
      </c>
      <c r="U21" s="129" t="s">
        <v>10</v>
      </c>
      <c r="V21" s="128" t="s">
        <v>11</v>
      </c>
      <c r="W21" s="135" t="s">
        <v>13</v>
      </c>
      <c r="X21" s="163" t="s">
        <v>60</v>
      </c>
      <c r="Y21" s="128" t="s">
        <v>11</v>
      </c>
      <c r="Z21" s="131" t="s">
        <v>34</v>
      </c>
      <c r="AA21" s="129" t="s">
        <v>10</v>
      </c>
      <c r="AB21" s="128" t="s">
        <v>11</v>
      </c>
      <c r="AC21" s="131" t="s">
        <v>34</v>
      </c>
      <c r="AD21" s="127" t="s">
        <v>12</v>
      </c>
      <c r="AE21" s="128" t="s">
        <v>11</v>
      </c>
      <c r="AF21" s="133" t="s">
        <v>34</v>
      </c>
      <c r="AG21" s="163" t="s">
        <v>59</v>
      </c>
      <c r="AH21" s="128" t="s">
        <v>11</v>
      </c>
      <c r="AI21" s="162" t="s">
        <v>64</v>
      </c>
      <c r="AJ21" s="134" t="s">
        <v>14</v>
      </c>
      <c r="AK21" s="128" t="s">
        <v>11</v>
      </c>
      <c r="AL21" s="127" t="s">
        <v>12</v>
      </c>
      <c r="AM21" s="129" t="s">
        <v>10</v>
      </c>
      <c r="AN21" s="166" t="s">
        <v>11</v>
      </c>
    </row>
    <row r="22" spans="1:40" ht="23.25" customHeight="1">
      <c r="A22" s="254"/>
      <c r="B22" s="23">
        <v>16</v>
      </c>
      <c r="C22" s="126" t="s">
        <v>62</v>
      </c>
      <c r="D22" s="129" t="s">
        <v>10</v>
      </c>
      <c r="E22" s="128" t="s">
        <v>11</v>
      </c>
      <c r="F22" s="132" t="s">
        <v>16</v>
      </c>
      <c r="G22" s="127" t="s">
        <v>12</v>
      </c>
      <c r="H22" s="161" t="s">
        <v>61</v>
      </c>
      <c r="I22" s="133" t="s">
        <v>34</v>
      </c>
      <c r="J22" s="163" t="s">
        <v>59</v>
      </c>
      <c r="K22" s="128" t="s">
        <v>11</v>
      </c>
      <c r="L22" s="162" t="s">
        <v>64</v>
      </c>
      <c r="M22" s="134" t="s">
        <v>14</v>
      </c>
      <c r="N22" s="128" t="s">
        <v>11</v>
      </c>
      <c r="O22" s="127" t="s">
        <v>12</v>
      </c>
      <c r="P22" s="129" t="s">
        <v>10</v>
      </c>
      <c r="Q22" s="128" t="s">
        <v>11</v>
      </c>
      <c r="R22" s="161" t="s">
        <v>63</v>
      </c>
      <c r="S22" s="127" t="s">
        <v>12</v>
      </c>
      <c r="T22" s="128" t="s">
        <v>11</v>
      </c>
      <c r="U22" s="162" t="s">
        <v>65</v>
      </c>
      <c r="V22" s="129" t="s">
        <v>10</v>
      </c>
      <c r="W22" s="128" t="s">
        <v>11</v>
      </c>
      <c r="X22" s="161" t="s">
        <v>62</v>
      </c>
      <c r="Y22" s="131" t="s">
        <v>34</v>
      </c>
      <c r="Z22" s="128" t="s">
        <v>11</v>
      </c>
      <c r="AA22" s="161" t="s">
        <v>62</v>
      </c>
      <c r="AB22" s="129" t="s">
        <v>10</v>
      </c>
      <c r="AC22" s="128" t="s">
        <v>11</v>
      </c>
      <c r="AD22" s="132" t="s">
        <v>16</v>
      </c>
      <c r="AE22" s="127" t="s">
        <v>12</v>
      </c>
      <c r="AF22" s="161" t="s">
        <v>61</v>
      </c>
      <c r="AG22" s="133" t="s">
        <v>34</v>
      </c>
      <c r="AH22" s="163" t="s">
        <v>59</v>
      </c>
      <c r="AI22" s="128" t="s">
        <v>11</v>
      </c>
      <c r="AJ22" s="162" t="s">
        <v>64</v>
      </c>
      <c r="AK22" s="134" t="s">
        <v>14</v>
      </c>
      <c r="AL22" s="128" t="s">
        <v>11</v>
      </c>
      <c r="AM22" s="127" t="s">
        <v>12</v>
      </c>
      <c r="AN22" s="168" t="s">
        <v>10</v>
      </c>
    </row>
    <row r="23" spans="1:40" ht="23.25" customHeight="1">
      <c r="A23" s="254"/>
      <c r="B23" s="23">
        <v>17</v>
      </c>
      <c r="C23" s="179" t="s">
        <v>11</v>
      </c>
      <c r="D23" s="131" t="s">
        <v>34</v>
      </c>
      <c r="E23" s="129" t="s">
        <v>10</v>
      </c>
      <c r="F23" s="128" t="s">
        <v>11</v>
      </c>
      <c r="G23" s="161" t="s">
        <v>63</v>
      </c>
      <c r="H23" s="127" t="s">
        <v>12</v>
      </c>
      <c r="I23" s="128" t="s">
        <v>11</v>
      </c>
      <c r="J23" s="133" t="s">
        <v>34</v>
      </c>
      <c r="K23" s="163" t="s">
        <v>59</v>
      </c>
      <c r="L23" s="128" t="s">
        <v>11</v>
      </c>
      <c r="M23" s="162" t="s">
        <v>64</v>
      </c>
      <c r="N23" s="134" t="s">
        <v>14</v>
      </c>
      <c r="O23" s="128" t="s">
        <v>11</v>
      </c>
      <c r="P23" s="127" t="s">
        <v>12</v>
      </c>
      <c r="Q23" s="129" t="s">
        <v>10</v>
      </c>
      <c r="R23" s="131" t="s">
        <v>34</v>
      </c>
      <c r="S23" s="132" t="s">
        <v>16</v>
      </c>
      <c r="T23" s="127" t="s">
        <v>12</v>
      </c>
      <c r="U23" s="128" t="s">
        <v>11</v>
      </c>
      <c r="V23" s="162" t="s">
        <v>65</v>
      </c>
      <c r="W23" s="129" t="s">
        <v>10</v>
      </c>
      <c r="X23" s="128" t="s">
        <v>11</v>
      </c>
      <c r="Y23" s="135" t="s">
        <v>13</v>
      </c>
      <c r="Z23" s="163" t="s">
        <v>60</v>
      </c>
      <c r="AA23" s="128" t="s">
        <v>11</v>
      </c>
      <c r="AB23" s="134" t="s">
        <v>14</v>
      </c>
      <c r="AC23" s="129" t="s">
        <v>10</v>
      </c>
      <c r="AD23" s="128" t="s">
        <v>11</v>
      </c>
      <c r="AE23" s="131" t="s">
        <v>34</v>
      </c>
      <c r="AF23" s="127" t="s">
        <v>12</v>
      </c>
      <c r="AG23" s="161" t="s">
        <v>61</v>
      </c>
      <c r="AH23" s="133" t="s">
        <v>34</v>
      </c>
      <c r="AI23" s="163" t="s">
        <v>59</v>
      </c>
      <c r="AJ23" s="128" t="s">
        <v>11</v>
      </c>
      <c r="AK23" s="162" t="s">
        <v>64</v>
      </c>
      <c r="AL23" s="134" t="s">
        <v>14</v>
      </c>
      <c r="AM23" s="128" t="s">
        <v>11</v>
      </c>
      <c r="AN23" s="177" t="s">
        <v>12</v>
      </c>
    </row>
    <row r="24" spans="1:40" ht="23.25" customHeight="1">
      <c r="A24" s="255"/>
      <c r="B24" s="23">
        <v>18</v>
      </c>
      <c r="C24" s="125" t="s">
        <v>34</v>
      </c>
      <c r="D24" s="128" t="s">
        <v>11</v>
      </c>
      <c r="E24" s="161" t="s">
        <v>62</v>
      </c>
      <c r="F24" s="129" t="s">
        <v>10</v>
      </c>
      <c r="G24" s="128" t="s">
        <v>11</v>
      </c>
      <c r="H24" s="132" t="s">
        <v>16</v>
      </c>
      <c r="I24" s="127" t="s">
        <v>12</v>
      </c>
      <c r="J24" s="161" t="s">
        <v>61</v>
      </c>
      <c r="K24" s="133" t="s">
        <v>34</v>
      </c>
      <c r="L24" s="163" t="s">
        <v>59</v>
      </c>
      <c r="M24" s="128" t="s">
        <v>11</v>
      </c>
      <c r="N24" s="162" t="s">
        <v>64</v>
      </c>
      <c r="O24" s="134" t="s">
        <v>14</v>
      </c>
      <c r="P24" s="128" t="s">
        <v>11</v>
      </c>
      <c r="Q24" s="127" t="s">
        <v>12</v>
      </c>
      <c r="R24" s="129" t="s">
        <v>10</v>
      </c>
      <c r="S24" s="128" t="s">
        <v>11</v>
      </c>
      <c r="T24" s="161" t="s">
        <v>63</v>
      </c>
      <c r="U24" s="127" t="s">
        <v>12</v>
      </c>
      <c r="V24" s="128" t="s">
        <v>11</v>
      </c>
      <c r="W24" s="162" t="s">
        <v>65</v>
      </c>
      <c r="X24" s="129" t="s">
        <v>10</v>
      </c>
      <c r="Y24" s="128" t="s">
        <v>11</v>
      </c>
      <c r="Z24" s="135" t="s">
        <v>13</v>
      </c>
      <c r="AA24" s="163" t="s">
        <v>60</v>
      </c>
      <c r="AB24" s="128" t="s">
        <v>11</v>
      </c>
      <c r="AC24" s="161" t="s">
        <v>62</v>
      </c>
      <c r="AD24" s="129" t="s">
        <v>10</v>
      </c>
      <c r="AE24" s="128" t="s">
        <v>11</v>
      </c>
      <c r="AF24" s="132" t="s">
        <v>16</v>
      </c>
      <c r="AG24" s="127" t="s">
        <v>12</v>
      </c>
      <c r="AH24" s="161" t="s">
        <v>61</v>
      </c>
      <c r="AI24" s="133" t="s">
        <v>34</v>
      </c>
      <c r="AJ24" s="163" t="s">
        <v>59</v>
      </c>
      <c r="AK24" s="128" t="s">
        <v>11</v>
      </c>
      <c r="AL24" s="162" t="s">
        <v>64</v>
      </c>
      <c r="AM24" s="134" t="s">
        <v>14</v>
      </c>
      <c r="AN24" s="166" t="s">
        <v>11</v>
      </c>
    </row>
    <row r="25" spans="1:40" ht="23.25" customHeight="1">
      <c r="A25" s="253" t="s">
        <v>55</v>
      </c>
      <c r="B25" s="23">
        <v>19</v>
      </c>
      <c r="C25" s="171" t="s">
        <v>14</v>
      </c>
      <c r="D25" s="163" t="s">
        <v>60</v>
      </c>
      <c r="E25" s="128" t="s">
        <v>11</v>
      </c>
      <c r="F25" s="134" t="s">
        <v>14</v>
      </c>
      <c r="G25" s="129" t="s">
        <v>10</v>
      </c>
      <c r="H25" s="128" t="s">
        <v>11</v>
      </c>
      <c r="I25" s="136" t="s">
        <v>15</v>
      </c>
      <c r="J25" s="127" t="s">
        <v>12</v>
      </c>
      <c r="K25" s="128" t="s">
        <v>11</v>
      </c>
      <c r="L25" s="133" t="s">
        <v>34</v>
      </c>
      <c r="M25" s="163" t="s">
        <v>59</v>
      </c>
      <c r="N25" s="128" t="s">
        <v>11</v>
      </c>
      <c r="O25" s="162" t="s">
        <v>64</v>
      </c>
      <c r="P25" s="134" t="s">
        <v>14</v>
      </c>
      <c r="Q25" s="128" t="s">
        <v>11</v>
      </c>
      <c r="R25" s="127" t="s">
        <v>12</v>
      </c>
      <c r="S25" s="129" t="s">
        <v>10</v>
      </c>
      <c r="T25" s="128" t="s">
        <v>11</v>
      </c>
      <c r="U25" s="132" t="s">
        <v>16</v>
      </c>
      <c r="V25" s="127" t="s">
        <v>12</v>
      </c>
      <c r="W25" s="128" t="s">
        <v>11</v>
      </c>
      <c r="X25" s="162" t="s">
        <v>65</v>
      </c>
      <c r="Y25" s="129" t="s">
        <v>10</v>
      </c>
      <c r="Z25" s="128" t="s">
        <v>11</v>
      </c>
      <c r="AA25" s="135" t="s">
        <v>13</v>
      </c>
      <c r="AB25" s="163" t="s">
        <v>60</v>
      </c>
      <c r="AC25" s="128" t="s">
        <v>11</v>
      </c>
      <c r="AD25" s="131" t="s">
        <v>34</v>
      </c>
      <c r="AE25" s="129" t="s">
        <v>10</v>
      </c>
      <c r="AF25" s="128" t="s">
        <v>11</v>
      </c>
      <c r="AG25" s="136" t="s">
        <v>15</v>
      </c>
      <c r="AH25" s="127" t="s">
        <v>12</v>
      </c>
      <c r="AI25" s="161" t="s">
        <v>61</v>
      </c>
      <c r="AJ25" s="133" t="s">
        <v>34</v>
      </c>
      <c r="AK25" s="163" t="s">
        <v>59</v>
      </c>
      <c r="AL25" s="128" t="s">
        <v>11</v>
      </c>
      <c r="AM25" s="162" t="s">
        <v>64</v>
      </c>
      <c r="AN25" s="180" t="s">
        <v>14</v>
      </c>
    </row>
    <row r="26" spans="1:40" ht="23.25" customHeight="1">
      <c r="A26" s="254"/>
      <c r="B26" s="23">
        <v>20</v>
      </c>
      <c r="C26" s="169" t="s">
        <v>11</v>
      </c>
      <c r="D26" s="135" t="s">
        <v>13</v>
      </c>
      <c r="E26" s="163" t="s">
        <v>60</v>
      </c>
      <c r="F26" s="128" t="s">
        <v>11</v>
      </c>
      <c r="G26" s="161" t="s">
        <v>62</v>
      </c>
      <c r="H26" s="129" t="s">
        <v>10</v>
      </c>
      <c r="I26" s="128" t="s">
        <v>11</v>
      </c>
      <c r="J26" s="132" t="s">
        <v>16</v>
      </c>
      <c r="K26" s="127" t="s">
        <v>12</v>
      </c>
      <c r="L26" s="161" t="s">
        <v>61</v>
      </c>
      <c r="M26" s="133" t="s">
        <v>34</v>
      </c>
      <c r="N26" s="163" t="s">
        <v>59</v>
      </c>
      <c r="O26" s="128" t="s">
        <v>11</v>
      </c>
      <c r="P26" s="162" t="s">
        <v>64</v>
      </c>
      <c r="Q26" s="134" t="s">
        <v>14</v>
      </c>
      <c r="R26" s="128" t="s">
        <v>11</v>
      </c>
      <c r="S26" s="127" t="s">
        <v>12</v>
      </c>
      <c r="T26" s="129" t="s">
        <v>10</v>
      </c>
      <c r="U26" s="131" t="s">
        <v>34</v>
      </c>
      <c r="V26" s="161" t="s">
        <v>63</v>
      </c>
      <c r="W26" s="127" t="s">
        <v>12</v>
      </c>
      <c r="X26" s="128" t="s">
        <v>11</v>
      </c>
      <c r="Y26" s="162" t="s">
        <v>65</v>
      </c>
      <c r="Z26" s="129" t="s">
        <v>10</v>
      </c>
      <c r="AA26" s="128" t="s">
        <v>11</v>
      </c>
      <c r="AB26" s="135" t="s">
        <v>13</v>
      </c>
      <c r="AC26" s="163" t="s">
        <v>60</v>
      </c>
      <c r="AD26" s="128" t="s">
        <v>11</v>
      </c>
      <c r="AE26" s="161" t="s">
        <v>62</v>
      </c>
      <c r="AF26" s="129" t="s">
        <v>10</v>
      </c>
      <c r="AG26" s="128" t="s">
        <v>11</v>
      </c>
      <c r="AH26" s="132" t="s">
        <v>16</v>
      </c>
      <c r="AI26" s="127" t="s">
        <v>12</v>
      </c>
      <c r="AJ26" s="161" t="s">
        <v>61</v>
      </c>
      <c r="AK26" s="133" t="s">
        <v>34</v>
      </c>
      <c r="AL26" s="163" t="s">
        <v>59</v>
      </c>
      <c r="AM26" s="128" t="s">
        <v>11</v>
      </c>
      <c r="AN26" s="175" t="s">
        <v>64</v>
      </c>
    </row>
    <row r="27" spans="1:40" ht="23.25" customHeight="1">
      <c r="A27" s="254"/>
      <c r="B27" s="23">
        <v>21</v>
      </c>
      <c r="C27" s="165" t="s">
        <v>10</v>
      </c>
      <c r="D27" s="128" t="s">
        <v>11</v>
      </c>
      <c r="E27" s="135" t="s">
        <v>13</v>
      </c>
      <c r="F27" s="163" t="s">
        <v>60</v>
      </c>
      <c r="G27" s="128" t="s">
        <v>11</v>
      </c>
      <c r="H27" s="131" t="s">
        <v>34</v>
      </c>
      <c r="I27" s="129" t="s">
        <v>10</v>
      </c>
      <c r="J27" s="128" t="s">
        <v>11</v>
      </c>
      <c r="K27" s="161" t="s">
        <v>63</v>
      </c>
      <c r="L27" s="127" t="s">
        <v>12</v>
      </c>
      <c r="M27" s="128" t="s">
        <v>11</v>
      </c>
      <c r="N27" s="133" t="s">
        <v>34</v>
      </c>
      <c r="O27" s="163" t="s">
        <v>59</v>
      </c>
      <c r="P27" s="128" t="s">
        <v>11</v>
      </c>
      <c r="Q27" s="162" t="s">
        <v>64</v>
      </c>
      <c r="R27" s="134" t="s">
        <v>14</v>
      </c>
      <c r="S27" s="128" t="s">
        <v>11</v>
      </c>
      <c r="T27" s="127" t="s">
        <v>12</v>
      </c>
      <c r="U27" s="129" t="s">
        <v>10</v>
      </c>
      <c r="V27" s="128" t="s">
        <v>11</v>
      </c>
      <c r="W27" s="132" t="s">
        <v>16</v>
      </c>
      <c r="X27" s="127" t="s">
        <v>12</v>
      </c>
      <c r="Y27" s="128" t="s">
        <v>11</v>
      </c>
      <c r="Z27" s="162" t="s">
        <v>65</v>
      </c>
      <c r="AA27" s="129" t="s">
        <v>10</v>
      </c>
      <c r="AB27" s="128" t="s">
        <v>11</v>
      </c>
      <c r="AC27" s="135" t="s">
        <v>13</v>
      </c>
      <c r="AD27" s="163" t="s">
        <v>60</v>
      </c>
      <c r="AE27" s="128" t="s">
        <v>11</v>
      </c>
      <c r="AF27" s="131" t="s">
        <v>34</v>
      </c>
      <c r="AG27" s="129" t="s">
        <v>10</v>
      </c>
      <c r="AH27" s="128" t="s">
        <v>11</v>
      </c>
      <c r="AI27" s="131" t="s">
        <v>34</v>
      </c>
      <c r="AJ27" s="127" t="s">
        <v>12</v>
      </c>
      <c r="AK27" s="161" t="s">
        <v>61</v>
      </c>
      <c r="AL27" s="133" t="s">
        <v>34</v>
      </c>
      <c r="AM27" s="163" t="s">
        <v>59</v>
      </c>
      <c r="AN27" s="166" t="s">
        <v>11</v>
      </c>
    </row>
    <row r="28" spans="1:40" ht="23.25" customHeight="1">
      <c r="A28" s="254"/>
      <c r="B28" s="23">
        <v>22</v>
      </c>
      <c r="C28" s="176" t="s">
        <v>15</v>
      </c>
      <c r="D28" s="129" t="s">
        <v>10</v>
      </c>
      <c r="E28" s="128" t="s">
        <v>11</v>
      </c>
      <c r="F28" s="135" t="s">
        <v>13</v>
      </c>
      <c r="G28" s="163" t="s">
        <v>60</v>
      </c>
      <c r="H28" s="128" t="s">
        <v>11</v>
      </c>
      <c r="I28" s="161" t="s">
        <v>62</v>
      </c>
      <c r="J28" s="129" t="s">
        <v>10</v>
      </c>
      <c r="K28" s="128" t="s">
        <v>11</v>
      </c>
      <c r="L28" s="132" t="s">
        <v>16</v>
      </c>
      <c r="M28" s="127" t="s">
        <v>12</v>
      </c>
      <c r="N28" s="161" t="s">
        <v>61</v>
      </c>
      <c r="O28" s="133" t="s">
        <v>34</v>
      </c>
      <c r="P28" s="163" t="s">
        <v>59</v>
      </c>
      <c r="Q28" s="128" t="s">
        <v>11</v>
      </c>
      <c r="R28" s="162" t="s">
        <v>64</v>
      </c>
      <c r="S28" s="134" t="s">
        <v>14</v>
      </c>
      <c r="T28" s="128" t="s">
        <v>11</v>
      </c>
      <c r="U28" s="127" t="s">
        <v>12</v>
      </c>
      <c r="V28" s="129" t="s">
        <v>10</v>
      </c>
      <c r="W28" s="128" t="s">
        <v>11</v>
      </c>
      <c r="X28" s="161" t="s">
        <v>63</v>
      </c>
      <c r="Y28" s="127" t="s">
        <v>12</v>
      </c>
      <c r="Z28" s="128" t="s">
        <v>11</v>
      </c>
      <c r="AA28" s="162" t="s">
        <v>65</v>
      </c>
      <c r="AB28" s="129" t="s">
        <v>10</v>
      </c>
      <c r="AC28" s="128" t="s">
        <v>11</v>
      </c>
      <c r="AD28" s="135" t="s">
        <v>13</v>
      </c>
      <c r="AE28" s="163" t="s">
        <v>60</v>
      </c>
      <c r="AF28" s="128" t="s">
        <v>11</v>
      </c>
      <c r="AG28" s="161" t="s">
        <v>62</v>
      </c>
      <c r="AH28" s="129" t="s">
        <v>10</v>
      </c>
      <c r="AI28" s="128" t="s">
        <v>11</v>
      </c>
      <c r="AJ28" s="132" t="s">
        <v>16</v>
      </c>
      <c r="AK28" s="127" t="s">
        <v>12</v>
      </c>
      <c r="AL28" s="161" t="s">
        <v>61</v>
      </c>
      <c r="AM28" s="133" t="s">
        <v>34</v>
      </c>
      <c r="AN28" s="173" t="s">
        <v>59</v>
      </c>
    </row>
    <row r="29" spans="1:40" ht="23.25" customHeight="1">
      <c r="A29" s="254"/>
      <c r="B29" s="23">
        <v>23</v>
      </c>
      <c r="C29" s="172" t="s">
        <v>25</v>
      </c>
      <c r="D29" s="141" t="s">
        <v>15</v>
      </c>
      <c r="E29" s="129" t="s">
        <v>10</v>
      </c>
      <c r="F29" s="128" t="s">
        <v>11</v>
      </c>
      <c r="G29" s="135" t="s">
        <v>13</v>
      </c>
      <c r="H29" s="163" t="s">
        <v>60</v>
      </c>
      <c r="I29" s="128" t="s">
        <v>11</v>
      </c>
      <c r="J29" s="134" t="s">
        <v>14</v>
      </c>
      <c r="K29" s="129" t="s">
        <v>10</v>
      </c>
      <c r="L29" s="128" t="s">
        <v>11</v>
      </c>
      <c r="M29" s="161" t="s">
        <v>63</v>
      </c>
      <c r="N29" s="127" t="s">
        <v>12</v>
      </c>
      <c r="O29" s="128" t="s">
        <v>11</v>
      </c>
      <c r="P29" s="133" t="s">
        <v>34</v>
      </c>
      <c r="Q29" s="163" t="s">
        <v>59</v>
      </c>
      <c r="R29" s="128" t="s">
        <v>11</v>
      </c>
      <c r="S29" s="162" t="s">
        <v>64</v>
      </c>
      <c r="T29" s="134" t="s">
        <v>14</v>
      </c>
      <c r="U29" s="128" t="s">
        <v>11</v>
      </c>
      <c r="V29" s="127" t="s">
        <v>12</v>
      </c>
      <c r="W29" s="129" t="s">
        <v>10</v>
      </c>
      <c r="X29" s="131" t="s">
        <v>34</v>
      </c>
      <c r="Y29" s="132" t="s">
        <v>16</v>
      </c>
      <c r="Z29" s="127" t="s">
        <v>12</v>
      </c>
      <c r="AA29" s="128" t="s">
        <v>11</v>
      </c>
      <c r="AB29" s="162" t="s">
        <v>65</v>
      </c>
      <c r="AC29" s="129" t="s">
        <v>10</v>
      </c>
      <c r="AD29" s="128" t="s">
        <v>11</v>
      </c>
      <c r="AE29" s="161" t="s">
        <v>62</v>
      </c>
      <c r="AF29" s="131" t="s">
        <v>34</v>
      </c>
      <c r="AG29" s="128" t="s">
        <v>11</v>
      </c>
      <c r="AH29" s="131" t="s">
        <v>34</v>
      </c>
      <c r="AI29" s="129" t="s">
        <v>10</v>
      </c>
      <c r="AJ29" s="128" t="s">
        <v>11</v>
      </c>
      <c r="AK29" s="131" t="s">
        <v>34</v>
      </c>
      <c r="AL29" s="127" t="s">
        <v>12</v>
      </c>
      <c r="AM29" s="161" t="s">
        <v>61</v>
      </c>
      <c r="AN29" s="181" t="s">
        <v>34</v>
      </c>
    </row>
    <row r="30" spans="1:40" ht="23.25" customHeight="1" thickBot="1">
      <c r="A30" s="255"/>
      <c r="B30" s="23">
        <v>24</v>
      </c>
      <c r="C30" s="182" t="s">
        <v>60</v>
      </c>
      <c r="D30" s="183" t="s">
        <v>11</v>
      </c>
      <c r="E30" s="184" t="s">
        <v>15</v>
      </c>
      <c r="F30" s="185" t="s">
        <v>10</v>
      </c>
      <c r="G30" s="183" t="s">
        <v>11</v>
      </c>
      <c r="H30" s="186" t="s">
        <v>13</v>
      </c>
      <c r="I30" s="187" t="s">
        <v>34</v>
      </c>
      <c r="J30" s="183" t="s">
        <v>11</v>
      </c>
      <c r="K30" s="188" t="s">
        <v>62</v>
      </c>
      <c r="L30" s="185" t="s">
        <v>10</v>
      </c>
      <c r="M30" s="183" t="s">
        <v>11</v>
      </c>
      <c r="N30" s="189" t="s">
        <v>16</v>
      </c>
      <c r="O30" s="190" t="s">
        <v>12</v>
      </c>
      <c r="P30" s="188" t="s">
        <v>61</v>
      </c>
      <c r="Q30" s="191" t="s">
        <v>34</v>
      </c>
      <c r="R30" s="192" t="s">
        <v>59</v>
      </c>
      <c r="S30" s="183" t="s">
        <v>11</v>
      </c>
      <c r="T30" s="193" t="s">
        <v>64</v>
      </c>
      <c r="U30" s="194" t="s">
        <v>14</v>
      </c>
      <c r="V30" s="183" t="s">
        <v>11</v>
      </c>
      <c r="W30" s="190" t="s">
        <v>12</v>
      </c>
      <c r="X30" s="185" t="s">
        <v>10</v>
      </c>
      <c r="Y30" s="183" t="s">
        <v>11</v>
      </c>
      <c r="Z30" s="188" t="s">
        <v>63</v>
      </c>
      <c r="AA30" s="190" t="s">
        <v>12</v>
      </c>
      <c r="AB30" s="183" t="s">
        <v>11</v>
      </c>
      <c r="AC30" s="193" t="s">
        <v>65</v>
      </c>
      <c r="AD30" s="185" t="s">
        <v>10</v>
      </c>
      <c r="AE30" s="183" t="s">
        <v>11</v>
      </c>
      <c r="AF30" s="186" t="s">
        <v>13</v>
      </c>
      <c r="AG30" s="192" t="s">
        <v>60</v>
      </c>
      <c r="AH30" s="183" t="s">
        <v>11</v>
      </c>
      <c r="AI30" s="188" t="s">
        <v>62</v>
      </c>
      <c r="AJ30" s="185" t="s">
        <v>10</v>
      </c>
      <c r="AK30" s="183" t="s">
        <v>11</v>
      </c>
      <c r="AL30" s="189" t="s">
        <v>16</v>
      </c>
      <c r="AM30" s="190" t="s">
        <v>12</v>
      </c>
      <c r="AN30" s="195" t="s">
        <v>61</v>
      </c>
    </row>
    <row r="31" spans="1:40" ht="23.25" customHeight="1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ht="20.100000000000001" customHeight="1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ht="20.100000000000001" customHeight="1">
      <c r="A33"/>
      <c r="B33" s="52"/>
      <c r="C33" s="52"/>
      <c r="D33" s="52"/>
      <c r="E33" s="52"/>
      <c r="F33" s="52">
        <v>69</v>
      </c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ht="20.100000000000001" customHeight="1">
      <c r="A34"/>
      <c r="B34" s="32" t="s">
        <v>10</v>
      </c>
      <c r="C34" s="67">
        <f>COUNTIF(C$7:AN$30,"PAN")</f>
        <v>118</v>
      </c>
      <c r="D34" s="113"/>
      <c r="E34" s="64" t="s">
        <v>59</v>
      </c>
      <c r="F34" s="67">
        <f>COUNTIF(C$7:AN$30,"PAN-C")</f>
        <v>34</v>
      </c>
      <c r="G34"/>
      <c r="H34" s="114"/>
      <c r="I34" s="114"/>
      <c r="J34" s="115"/>
      <c r="K34" s="114"/>
      <c r="L34" s="116"/>
      <c r="M34" s="116"/>
      <c r="N34" s="116"/>
      <c r="O34" s="117"/>
      <c r="P34" s="52"/>
      <c r="Q34"/>
      <c r="R34" s="71"/>
      <c r="S34" s="71"/>
      <c r="T34" s="53"/>
      <c r="U34" s="54"/>
      <c r="V34" s="54"/>
      <c r="W34" s="53"/>
      <c r="X34" s="71"/>
      <c r="Y34" s="71"/>
      <c r="Z34" s="71"/>
      <c r="AA34" s="71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20.100000000000001" customHeight="1">
      <c r="A35"/>
      <c r="B35" s="30" t="s">
        <v>12</v>
      </c>
      <c r="C35" s="67">
        <f>COUNTIF(C$7:AN$30,"PRD")</f>
        <v>109</v>
      </c>
      <c r="D35" s="67"/>
      <c r="E35" s="124" t="s">
        <v>60</v>
      </c>
      <c r="F35" s="67">
        <f>COUNTIF(C$7:AN$30,"PRD-C")</f>
        <v>35</v>
      </c>
      <c r="G35"/>
      <c r="H35" s="57"/>
      <c r="I35" s="118"/>
      <c r="J35" s="119"/>
      <c r="K35" s="54"/>
      <c r="L35" s="52"/>
      <c r="M35" s="57"/>
      <c r="N35" s="118"/>
      <c r="O35" s="119"/>
      <c r="P35" s="52"/>
      <c r="Q35"/>
      <c r="S35" s="71"/>
      <c r="T35" s="53"/>
      <c r="U35" s="55"/>
      <c r="V35" s="56"/>
      <c r="W35" s="53"/>
      <c r="X35" s="71"/>
      <c r="Y35" s="71"/>
      <c r="Z35" s="71"/>
      <c r="AA35" s="71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20.100000000000001" customHeight="1">
      <c r="A36"/>
      <c r="C36" s="67"/>
      <c r="D36" s="56"/>
      <c r="E36" s="120"/>
      <c r="F36" s="67"/>
      <c r="G36" s="144">
        <f>SUM(F34:F35)</f>
        <v>69</v>
      </c>
      <c r="H36" s="121"/>
      <c r="I36" s="118"/>
      <c r="J36" s="119"/>
      <c r="K36" s="54"/>
      <c r="L36" s="52"/>
      <c r="M36" s="60"/>
      <c r="N36" s="118"/>
      <c r="O36" s="119"/>
      <c r="P36" s="52"/>
      <c r="Q36"/>
      <c r="S36" s="71"/>
      <c r="T36" s="53"/>
      <c r="U36" s="55"/>
      <c r="V36" s="56"/>
      <c r="W36" s="53"/>
      <c r="X36" s="71"/>
      <c r="Y36" s="71"/>
      <c r="Z36" s="71"/>
      <c r="AA36" s="71"/>
      <c r="AB36"/>
      <c r="AC36"/>
      <c r="AD36"/>
      <c r="AE36"/>
      <c r="AF36"/>
      <c r="AG36"/>
      <c r="AH36"/>
      <c r="AI36"/>
      <c r="AJ36"/>
      <c r="AK36"/>
      <c r="AL36"/>
      <c r="AM36"/>
      <c r="AN36"/>
    </row>
    <row r="37" spans="1:40" ht="20.100000000000001" customHeight="1">
      <c r="A37"/>
      <c r="B37" s="128" t="s">
        <v>11</v>
      </c>
      <c r="C37" s="67">
        <f>COUNTIF(C$7:AN$30,"PRI")</f>
        <v>267</v>
      </c>
      <c r="D37" s="56"/>
      <c r="E37" s="126" t="s">
        <v>61</v>
      </c>
      <c r="F37" s="67">
        <f>COUNTIF(C$7:AN$30,"PRI-C")</f>
        <v>23</v>
      </c>
      <c r="G37" s="144"/>
      <c r="H37" s="59"/>
      <c r="I37" s="118"/>
      <c r="J37" s="119"/>
      <c r="K37" s="54"/>
      <c r="L37" s="52"/>
      <c r="M37" s="59"/>
      <c r="N37" s="118"/>
      <c r="O37" s="119"/>
      <c r="P37" s="52"/>
      <c r="Q37"/>
      <c r="S37" s="71"/>
      <c r="T37" s="53"/>
      <c r="U37" s="55"/>
      <c r="V37" s="56"/>
      <c r="W37" s="53"/>
      <c r="X37" s="71"/>
      <c r="Y37" s="71"/>
      <c r="Z37" s="71"/>
      <c r="AA37" s="71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1:40" ht="20.100000000000001" customHeight="1">
      <c r="A38"/>
      <c r="B38" s="35" t="s">
        <v>14</v>
      </c>
      <c r="C38" s="67">
        <f>COUNTIF(C$7:AN$30,"PVEM")</f>
        <v>48</v>
      </c>
      <c r="D38" s="56"/>
      <c r="E38" s="126" t="s">
        <v>62</v>
      </c>
      <c r="F38" s="67">
        <f>COUNTIF(C$7:AN$30,"PVEM-C")</f>
        <v>23</v>
      </c>
      <c r="G38" s="144"/>
      <c r="H38" s="122"/>
      <c r="I38" s="118"/>
      <c r="J38" s="119"/>
      <c r="K38" s="54"/>
      <c r="L38" s="52"/>
      <c r="M38" s="59"/>
      <c r="N38" s="118"/>
      <c r="O38" s="119"/>
      <c r="P38" s="52"/>
      <c r="Q38"/>
      <c r="R38" s="25"/>
      <c r="S38" s="71"/>
      <c r="T38" s="53"/>
      <c r="U38" s="55"/>
      <c r="V38" s="56"/>
      <c r="W38" s="53"/>
      <c r="X38" s="71"/>
      <c r="Y38" s="71"/>
      <c r="Z38" s="71"/>
      <c r="AA38" s="71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1:40" ht="20.100000000000001" customHeight="1">
      <c r="A39"/>
      <c r="B39" s="34" t="s">
        <v>16</v>
      </c>
      <c r="C39" s="67">
        <f>COUNTIF(C$7:AN$30,"PNA")</f>
        <v>33</v>
      </c>
      <c r="D39" s="56"/>
      <c r="E39" s="126" t="s">
        <v>63</v>
      </c>
      <c r="F39" s="67">
        <f>COUNTIF(C$7:AN$30,"PNA-C")</f>
        <v>23</v>
      </c>
      <c r="G39" s="144"/>
      <c r="H39" s="53"/>
      <c r="I39" s="53"/>
      <c r="J39" s="53"/>
      <c r="K39" s="53"/>
      <c r="L39" s="52"/>
      <c r="M39" s="61"/>
      <c r="N39" s="118"/>
      <c r="O39" s="119"/>
      <c r="P39" s="52"/>
      <c r="Q39"/>
      <c r="R39" s="71"/>
      <c r="S39" s="71"/>
      <c r="T39" s="53"/>
      <c r="U39" s="55"/>
      <c r="V39" s="56"/>
      <c r="W39" s="53"/>
      <c r="X39" s="71"/>
      <c r="Y39" s="71"/>
      <c r="Z39" s="71"/>
      <c r="AA39" s="71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1:40" ht="20.100000000000001" customHeight="1">
      <c r="A40"/>
      <c r="C40" s="67"/>
      <c r="D40" s="56"/>
      <c r="E40" s="120"/>
      <c r="F40" s="67"/>
      <c r="G40" s="144">
        <f>SUM(F37:F39)</f>
        <v>69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53"/>
      <c r="U40" s="55"/>
      <c r="V40" s="56"/>
      <c r="W40" s="53"/>
      <c r="X40" s="71"/>
      <c r="Y40" s="71"/>
      <c r="Z40" s="71"/>
      <c r="AA40" s="71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1:40" ht="20.100000000000001" customHeight="1">
      <c r="A41"/>
      <c r="B41" s="31" t="s">
        <v>13</v>
      </c>
      <c r="C41" s="67">
        <f>COUNTIF(C$7:AN$30,"PT")</f>
        <v>36</v>
      </c>
      <c r="D41" s="56"/>
      <c r="E41" s="123" t="s">
        <v>64</v>
      </c>
      <c r="F41" s="67">
        <f>COUNTIF(C$7:AN$30,"PT-C")</f>
        <v>34</v>
      </c>
      <c r="G41" s="144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53"/>
      <c r="U41" s="55"/>
      <c r="V41" s="56"/>
      <c r="W41" s="53"/>
      <c r="X41" s="71"/>
      <c r="Y41" s="71"/>
      <c r="Z41" s="71"/>
      <c r="AA41" s="7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1:40" ht="20.100000000000001" customHeight="1">
      <c r="A42"/>
      <c r="B42" s="33" t="s">
        <v>15</v>
      </c>
      <c r="C42" s="67">
        <f>COUNTIF(C$7:AN$30,"CONV")</f>
        <v>11</v>
      </c>
      <c r="D42" s="56"/>
      <c r="E42" s="123" t="s">
        <v>65</v>
      </c>
      <c r="F42" s="67">
        <f>COUNTIF(C$7:AN$30,"CONV-C")</f>
        <v>35</v>
      </c>
      <c r="G42" s="144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53"/>
      <c r="U42" s="55"/>
      <c r="V42" s="56"/>
      <c r="W42" s="53"/>
      <c r="X42" s="71"/>
      <c r="Y42" s="71"/>
      <c r="Z42" s="71"/>
      <c r="AA42" s="71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1:40" ht="20.100000000000001" customHeight="1">
      <c r="C43" s="67"/>
      <c r="D43" s="56"/>
      <c r="E43" s="58"/>
      <c r="F43" s="67"/>
      <c r="G43" s="145">
        <f>SUM(F41:F42)</f>
        <v>69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53"/>
      <c r="U43" s="53"/>
      <c r="V43" s="53"/>
      <c r="W43" s="53"/>
      <c r="X43" s="71"/>
      <c r="Y43" s="71"/>
      <c r="Z43" s="71"/>
      <c r="AA43" s="71"/>
    </row>
    <row r="44" spans="1:40" ht="20.100000000000001" customHeight="1">
      <c r="B44" s="131" t="s">
        <v>34</v>
      </c>
      <c r="C44" s="67">
        <f>COUNTIF(C$7:AN$30,"PRS")</f>
        <v>80</v>
      </c>
      <c r="D44" s="54"/>
      <c r="E44" s="58"/>
      <c r="F44" s="67"/>
      <c r="T44" s="54"/>
      <c r="U44" s="54"/>
      <c r="V44" s="54"/>
      <c r="W44" s="54"/>
    </row>
    <row r="45" spans="1:40" ht="20.100000000000001" customHeight="1">
      <c r="B45" s="36" t="s">
        <v>25</v>
      </c>
      <c r="C45" s="67">
        <f>COUNTIF(C$7:AN$30,"AUT")</f>
        <v>3</v>
      </c>
      <c r="D45" s="54"/>
      <c r="E45" s="54"/>
      <c r="F45" s="54"/>
      <c r="G45" s="71">
        <f>SUM(G43,G40,G36)</f>
        <v>207</v>
      </c>
      <c r="T45" s="54"/>
      <c r="U45" s="54"/>
      <c r="V45" s="54"/>
      <c r="W45" s="54"/>
    </row>
    <row r="46" spans="1:40" ht="20.100000000000001" customHeight="1">
      <c r="C46" s="142">
        <f>SUM(C34:C45)</f>
        <v>705</v>
      </c>
    </row>
    <row r="47" spans="1:40" ht="20.100000000000001" customHeight="1">
      <c r="C47" s="71"/>
      <c r="E47" s="146">
        <f>SUM(C46+G45)</f>
        <v>912</v>
      </c>
    </row>
    <row r="48" spans="1:40" ht="20.100000000000001" customHeight="1"/>
    <row r="49" ht="20.100000000000001" customHeight="1"/>
    <row r="50" ht="13.5" customHeight="1"/>
    <row r="56" ht="13.5" customHeight="1"/>
    <row r="59" ht="14.25" customHeight="1"/>
  </sheetData>
  <mergeCells count="9">
    <mergeCell ref="A13:A18"/>
    <mergeCell ref="A19:A24"/>
    <mergeCell ref="A25:A30"/>
    <mergeCell ref="F1:AN1"/>
    <mergeCell ref="A4:A6"/>
    <mergeCell ref="B4:B5"/>
    <mergeCell ref="C4:T4"/>
    <mergeCell ref="U4:AN4"/>
    <mergeCell ref="A7:A12"/>
  </mergeCells>
  <printOptions horizontalCentered="1"/>
  <pageMargins left="0.19685039370078741" right="0" top="0.19685039370078741" bottom="0.35433070866141736" header="0.31496062992125984" footer="0.31496062992125984"/>
  <pageSetup paperSize="5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2:H29"/>
  <sheetViews>
    <sheetView view="pageBreakPreview" topLeftCell="A7" zoomScaleNormal="90" zoomScaleSheetLayoutView="100" workbookViewId="0">
      <selection activeCell="B26" sqref="B26"/>
    </sheetView>
  </sheetViews>
  <sheetFormatPr baseColWidth="10" defaultRowHeight="15"/>
  <cols>
    <col min="1" max="1" width="3.140625" style="11" customWidth="1"/>
    <col min="2" max="2" width="43.7109375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1:7">
      <c r="A2"/>
      <c r="B2" s="1" t="s">
        <v>0</v>
      </c>
      <c r="C2" s="276" t="s">
        <v>26</v>
      </c>
      <c r="D2" s="276"/>
      <c r="E2" s="277"/>
      <c r="F2" s="277"/>
      <c r="G2" s="277"/>
    </row>
    <row r="4" spans="1:7" ht="14.45" customHeight="1">
      <c r="A4"/>
      <c r="B4" s="278"/>
      <c r="C4" s="279"/>
      <c r="D4" s="280" t="s">
        <v>47</v>
      </c>
      <c r="E4" s="280"/>
      <c r="F4" s="280"/>
      <c r="G4" s="280"/>
    </row>
    <row r="5" spans="1:7" ht="30">
      <c r="A5"/>
      <c r="B5" s="278"/>
      <c r="C5" s="279"/>
      <c r="D5" s="27" t="s">
        <v>1</v>
      </c>
      <c r="E5" s="27" t="s">
        <v>2</v>
      </c>
      <c r="F5" s="27" t="s">
        <v>3</v>
      </c>
      <c r="G5" s="27" t="s">
        <v>4</v>
      </c>
    </row>
    <row r="6" spans="1:7">
      <c r="A6"/>
      <c r="B6" s="279"/>
      <c r="C6" s="279"/>
      <c r="D6" s="2">
        <v>6</v>
      </c>
      <c r="E6" s="2">
        <v>12</v>
      </c>
      <c r="F6" s="3">
        <f>E6*2</f>
        <v>24</v>
      </c>
      <c r="G6" s="4">
        <f>D6*F6</f>
        <v>144</v>
      </c>
    </row>
    <row r="7" spans="1:7">
      <c r="A7"/>
      <c r="B7" s="269"/>
      <c r="C7" s="269"/>
      <c r="D7" s="26"/>
      <c r="E7" s="5"/>
      <c r="F7" s="26"/>
      <c r="G7" s="26"/>
    </row>
    <row r="8" spans="1:7">
      <c r="A8"/>
      <c r="B8" s="269"/>
      <c r="C8" s="269"/>
      <c r="D8" s="26"/>
      <c r="E8" s="26"/>
      <c r="F8" s="26"/>
      <c r="G8" s="26"/>
    </row>
    <row r="9" spans="1:7">
      <c r="A9"/>
      <c r="B9" s="270" t="s">
        <v>5</v>
      </c>
      <c r="C9" s="271"/>
      <c r="D9" s="272"/>
      <c r="E9" s="3">
        <f>SUM(E6:E8)</f>
        <v>12</v>
      </c>
      <c r="F9" s="3">
        <f>SUM(F6:F8)</f>
        <v>24</v>
      </c>
      <c r="G9" s="4">
        <f>SUM(G6:G8)</f>
        <v>144</v>
      </c>
    </row>
    <row r="11" spans="1:7">
      <c r="A11"/>
      <c r="B11" s="273" t="s">
        <v>6</v>
      </c>
      <c r="C11" s="274"/>
      <c r="D11" s="6">
        <v>1.5</v>
      </c>
    </row>
    <row r="13" spans="1:7" ht="50.25" customHeight="1">
      <c r="A13"/>
      <c r="B13" s="7" t="s">
        <v>7</v>
      </c>
      <c r="C13" s="275" t="s">
        <v>8</v>
      </c>
      <c r="D13" s="275"/>
      <c r="E13" s="27" t="s">
        <v>9</v>
      </c>
      <c r="F13" s="37" t="s">
        <v>46</v>
      </c>
    </row>
    <row r="14" spans="1:7" ht="20.100000000000001" customHeight="1">
      <c r="A14"/>
      <c r="B14" s="102" t="s">
        <v>27</v>
      </c>
      <c r="C14" s="228">
        <v>18.589567010192201</v>
      </c>
      <c r="D14" s="228"/>
      <c r="E14" s="72">
        <f>IF(C14&gt;=D11,(C14*100)/SUMIF(C14:D24,CONCATENATE("&gt;=",D11)),0)</f>
        <v>18.589567010192194</v>
      </c>
      <c r="F14" s="72">
        <f>'CONTEOS 30-70 PRE DIP'!H7</f>
        <v>19</v>
      </c>
    </row>
    <row r="15" spans="1:7" ht="20.100000000000001" customHeight="1">
      <c r="A15"/>
      <c r="B15" s="102" t="s">
        <v>32</v>
      </c>
      <c r="C15" s="228">
        <v>17.211962525522999</v>
      </c>
      <c r="D15" s="228"/>
      <c r="E15" s="72">
        <f>IF(C15&gt;=D11,(C15*100)/SUMIF(C14:D24,CONCATENATE("&gt;=",D11)),0)</f>
        <v>17.211962525522992</v>
      </c>
      <c r="F15" s="72">
        <f>'CONTEOS 30-70 PRE DIP'!H8</f>
        <v>18</v>
      </c>
    </row>
    <row r="16" spans="1:7" ht="20.100000000000001" customHeight="1">
      <c r="A16"/>
      <c r="B16" s="104" t="s">
        <v>66</v>
      </c>
      <c r="C16" s="231"/>
      <c r="D16" s="232"/>
      <c r="E16" s="206"/>
      <c r="F16" s="72">
        <f>'CONTEOS 30-70 PRE DIP'!H9</f>
        <v>10</v>
      </c>
    </row>
    <row r="17" spans="1:8" ht="20.100000000000001" customHeight="1">
      <c r="A17"/>
      <c r="B17" s="106" t="s">
        <v>31</v>
      </c>
      <c r="C17" s="229">
        <v>41.924784101461697</v>
      </c>
      <c r="D17" s="229"/>
      <c r="E17" s="73">
        <f>IF(C17&gt;=D11,(C17*100)/SUMIF(C14:D24,CONCATENATE("&gt;=",D11)),0)</f>
        <v>41.924784101461682</v>
      </c>
      <c r="F17" s="73">
        <f>'CONTEOS 30-70 PRE DIP'!H10</f>
        <v>42</v>
      </c>
    </row>
    <row r="18" spans="1:8" ht="20.100000000000001" customHeight="1">
      <c r="A18"/>
      <c r="B18" s="106" t="s">
        <v>33</v>
      </c>
      <c r="C18" s="229">
        <v>7.5301093620876198</v>
      </c>
      <c r="D18" s="229"/>
      <c r="E18" s="73">
        <f>IF(C18&gt;=D$11,(C18*100)/SUMIF(C$14:D$24,CONCATENATE("&gt;=",D$11)),0)</f>
        <v>7.5301093620876172</v>
      </c>
      <c r="F18" s="73">
        <f>'CONTEOS 30-70 PRE DIP'!H11</f>
        <v>8</v>
      </c>
    </row>
    <row r="19" spans="1:8" ht="20.100000000000001" customHeight="1">
      <c r="A19"/>
      <c r="B19" s="106" t="s">
        <v>30</v>
      </c>
      <c r="C19" s="229">
        <v>5.3104934783164301</v>
      </c>
      <c r="D19" s="229"/>
      <c r="E19" s="73">
        <f>IF(C19&gt;=D$11,(C19*100)/SUMIF(C$14:D$24,CONCATENATE("&gt;=",D$11)),0)</f>
        <v>5.3104934783164275</v>
      </c>
      <c r="F19" s="73">
        <f>'CONTEOS 30-70 PRE DIP'!H12</f>
        <v>6</v>
      </c>
    </row>
    <row r="20" spans="1:8" ht="20.100000000000001" customHeight="1">
      <c r="A20"/>
      <c r="B20" s="108" t="s">
        <v>67</v>
      </c>
      <c r="C20" s="231"/>
      <c r="D20" s="232"/>
      <c r="E20" s="206"/>
      <c r="F20" s="73">
        <f>'CONTEOS 30-70 PRE DIP'!H13</f>
        <v>10</v>
      </c>
    </row>
    <row r="21" spans="1:8" ht="20.100000000000001" customHeight="1">
      <c r="A21"/>
      <c r="B21" s="102" t="s">
        <v>28</v>
      </c>
      <c r="C21" s="230">
        <v>5.7398766943171999</v>
      </c>
      <c r="D21" s="230"/>
      <c r="E21" s="72">
        <f>IF(C21&gt;=D11,(C21*100)/SUMIF(C$14:D$24,CONCATENATE("&gt;=",D$11)),0)</f>
        <v>5.7398766943171973</v>
      </c>
      <c r="F21" s="72">
        <f>'CONTEOS 30-70 PRE DIP'!H14</f>
        <v>6</v>
      </c>
    </row>
    <row r="22" spans="1:8" ht="20.100000000000001" customHeight="1">
      <c r="A22"/>
      <c r="B22" s="102" t="s">
        <v>29</v>
      </c>
      <c r="C22" s="228">
        <v>1.84660341405094</v>
      </c>
      <c r="D22" s="228"/>
      <c r="E22" s="72">
        <f>IF(C22&gt;=D$11,(C22*100)/SUMIF(C$14:D$24,CONCATENATE("&gt;=",D$11)),0)</f>
        <v>1.8466034140509391</v>
      </c>
      <c r="F22" s="72">
        <f>'CONTEOS 30-70 PRE DIP'!H15</f>
        <v>2</v>
      </c>
    </row>
    <row r="23" spans="1:8" ht="20.100000000000001" customHeight="1">
      <c r="A23"/>
      <c r="B23" s="104" t="s">
        <v>68</v>
      </c>
      <c r="C23" s="231"/>
      <c r="D23" s="232"/>
      <c r="E23" s="206"/>
      <c r="F23" s="72">
        <f>'CONTEOS 30-70 PRE DIP'!H16</f>
        <v>10</v>
      </c>
    </row>
    <row r="24" spans="1:8" ht="20.100000000000001" customHeight="1">
      <c r="A24"/>
      <c r="B24" s="106" t="s">
        <v>69</v>
      </c>
      <c r="C24" s="229">
        <v>1.84660341405094</v>
      </c>
      <c r="D24" s="229"/>
      <c r="E24" s="73">
        <f>IF(C24&gt;=D$11,(C24*100)/SUMIF(C$14:D$24,CONCATENATE("&gt;=",D$11)),0)</f>
        <v>1.8466034140509391</v>
      </c>
      <c r="F24" s="73">
        <f>'CONTEOS 30-70 PRE DIP'!H17</f>
        <v>12</v>
      </c>
    </row>
    <row r="25" spans="1:8" ht="15" customHeight="1">
      <c r="A25"/>
      <c r="B25" s="1" t="s">
        <v>5</v>
      </c>
      <c r="C25" s="265">
        <f>SUM(C14:D24)</f>
        <v>100.00000000000004</v>
      </c>
      <c r="D25" s="266"/>
      <c r="E25" s="207">
        <f>SUM(E14:E24)</f>
        <v>99.999999999999986</v>
      </c>
      <c r="F25" s="208">
        <f>SUM(F14:F24)</f>
        <v>143</v>
      </c>
      <c r="H25" s="8"/>
    </row>
    <row r="26" spans="1:8">
      <c r="A26"/>
      <c r="B26" s="304" t="s">
        <v>70</v>
      </c>
    </row>
    <row r="27" spans="1:8">
      <c r="A27"/>
      <c r="G27" s="9"/>
    </row>
    <row r="28" spans="1:8" ht="15.75" thickBot="1">
      <c r="A28"/>
      <c r="G28" s="9"/>
    </row>
    <row r="29" spans="1:8" ht="15.75" thickBot="1">
      <c r="A29"/>
      <c r="B29" s="267" t="s">
        <v>17</v>
      </c>
      <c r="C29" s="268"/>
      <c r="D29" s="268"/>
      <c r="E29" s="268"/>
      <c r="F29" s="10">
        <f>G9-F25</f>
        <v>1</v>
      </c>
    </row>
  </sheetData>
  <dataConsolidate/>
  <mergeCells count="23">
    <mergeCell ref="B7:C7"/>
    <mergeCell ref="C2:D2"/>
    <mergeCell ref="E2:G2"/>
    <mergeCell ref="B4:C5"/>
    <mergeCell ref="D4:G4"/>
    <mergeCell ref="B6:C6"/>
    <mergeCell ref="C18:D18"/>
    <mergeCell ref="B8:C8"/>
    <mergeCell ref="B9:D9"/>
    <mergeCell ref="B11:C11"/>
    <mergeCell ref="C13:D13"/>
    <mergeCell ref="C14:D14"/>
    <mergeCell ref="C17:D17"/>
    <mergeCell ref="C15:D15"/>
    <mergeCell ref="C16:D16"/>
    <mergeCell ref="C19:D19"/>
    <mergeCell ref="C21:D21"/>
    <mergeCell ref="C25:D25"/>
    <mergeCell ref="B29:E29"/>
    <mergeCell ref="C24:D24"/>
    <mergeCell ref="C22:D22"/>
    <mergeCell ref="C20:D20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H21"/>
  <sheetViews>
    <sheetView view="pageBreakPreview" zoomScale="80" zoomScaleNormal="80" zoomScaleSheetLayoutView="80" workbookViewId="0">
      <selection activeCell="I1" sqref="I1:K1048576"/>
    </sheetView>
  </sheetViews>
  <sheetFormatPr baseColWidth="10" defaultRowHeight="12.75"/>
  <cols>
    <col min="1" max="1" width="44" style="40" customWidth="1"/>
    <col min="2" max="2" width="22.28515625" style="40" customWidth="1"/>
    <col min="3" max="4" width="20" style="40" customWidth="1"/>
    <col min="5" max="5" width="30.85546875" style="40" bestFit="1" customWidth="1"/>
    <col min="6" max="6" width="26.7109375" style="40" bestFit="1" customWidth="1"/>
    <col min="7" max="7" width="15.140625" style="40" customWidth="1"/>
    <col min="8" max="8" width="16.42578125" style="40" customWidth="1"/>
    <col min="9" max="16384" width="11.42578125" style="40"/>
  </cols>
  <sheetData>
    <row r="1" spans="1:8" ht="20.100000000000001" customHeight="1">
      <c r="B1" s="281" t="str">
        <f>CONCATENATE("CALCULO DE DISTRIBUCIÓN DE LOS MENSAJES DE PRECAMPAÑA DE DIPUTADOS Y AYUNTAMIENTOS PARA EL PROCESO ELECTORAL 2011 EN EL ESTADO DE ",'PREMISAS PRE GOB'!C2)</f>
        <v>CALCULO DE DISTRIBUCIÓN DE LOS MENSAJES DE PRECAMPAÑA DE DIPUTADOS Y AYUNTAMIENTOS PARA EL PROCESO ELECTORAL 2011 EN EL ESTADO DE NAYARIT</v>
      </c>
      <c r="C1" s="281"/>
      <c r="D1" s="281"/>
      <c r="E1" s="281"/>
      <c r="F1" s="281"/>
      <c r="G1" s="281"/>
      <c r="H1" s="281"/>
    </row>
    <row r="2" spans="1:8" ht="20.100000000000001" customHeight="1">
      <c r="B2" s="281"/>
      <c r="C2" s="281"/>
      <c r="D2" s="281"/>
      <c r="E2" s="281"/>
      <c r="F2" s="281"/>
      <c r="G2" s="281"/>
      <c r="H2" s="281"/>
    </row>
    <row r="3" spans="1:8" ht="20.100000000000001" customHeight="1">
      <c r="B3" s="43"/>
      <c r="C3" s="43"/>
      <c r="D3" s="43"/>
      <c r="E3" s="43"/>
      <c r="F3" s="43"/>
      <c r="G3" s="43"/>
      <c r="H3" s="43"/>
    </row>
    <row r="4" spans="1:8" ht="20.100000000000001" customHeight="1" thickBot="1"/>
    <row r="5" spans="1:8" ht="48.75" customHeight="1">
      <c r="A5" s="282" t="s">
        <v>18</v>
      </c>
      <c r="B5" s="284" t="str">
        <f>CONCATENATE("DURACIÓN: ",'PREMISAS PRE DIP'!D6," DÍAS
TOTAL DE PROMOCIONALES DE 30 SEGUNDOS EN CADA ESTACIÓN DE RADIO O CANAL DE TELEVISIÓN:  ", ('PREMISAS PRE DIP'!G6), " Promocionales")</f>
        <v>DURACIÓN: 6 DÍAS
TOTAL DE PROMOCIONALES DE 30 SEGUNDOS EN CADA ESTACIÓN DE RADIO O CANAL DE TELEVISIÓN:  144 Promocionales</v>
      </c>
      <c r="C5" s="284"/>
      <c r="D5" s="284"/>
      <c r="E5" s="284"/>
      <c r="F5" s="284"/>
      <c r="G5" s="285" t="s">
        <v>19</v>
      </c>
      <c r="H5" s="287" t="s">
        <v>20</v>
      </c>
    </row>
    <row r="6" spans="1:8" ht="77.25" thickBot="1">
      <c r="A6" s="283"/>
      <c r="B6" s="47" t="str">
        <f>CONCATENATE(('PREMISAS PRE DIP'!G6)*0.3," promocionales (30%)
 Se distribuyen de manera igualitaria entre el número de partidos contendientes
(A)")</f>
        <v>43.2 promocionales (30%)
 Se distribuyen de manera igualitaria entre el número de partidos contendientes
(A)</v>
      </c>
      <c r="C6" s="47" t="s">
        <v>21</v>
      </c>
      <c r="D6" s="47" t="s">
        <v>22</v>
      </c>
      <c r="E6" s="47" t="str">
        <f>CONCATENATE(('PREMISAS PRE DIP'!G6)*0.7," promocionales 
(70% Distribución Proporcional)
% Fuerza Electoral de los partidos con Representación en el Congreso 
(C) ")</f>
        <v xml:space="preserve">100.8 promocionales 
(70% Distribución Proporcional)
% Fuerza Electoral de los partidos con Representación en el Congreso 
(C) </v>
      </c>
      <c r="F6" s="47" t="s">
        <v>23</v>
      </c>
      <c r="G6" s="286"/>
      <c r="H6" s="288"/>
    </row>
    <row r="7" spans="1:8" ht="20.100000000000001" customHeight="1">
      <c r="A7" s="289" t="s">
        <v>71</v>
      </c>
      <c r="B7" s="293">
        <f>TRUNC(TRUNC(('PREMISAS PRE DIP'!G$6)*0.3)/COUNTA(A$7:A$17))</f>
        <v>10</v>
      </c>
      <c r="C7" s="296">
        <f>TRUNC(('PREMISAS PRE DIP'!G$6)*0.3)/COUNTA(A$7:A$17) - TRUNC(TRUNC(('PREMISAS PRE DIP'!G$6)*0.3)/COUNTA(A$7:A$17))</f>
        <v>0.75</v>
      </c>
      <c r="D7" s="44">
        <f>'PREMISAS PRE DIP'!E14</f>
        <v>18.589567010192194</v>
      </c>
      <c r="E7" s="45">
        <f>TRUNC((D7*TRUNC(('PREMISAS PRE DIP'!G$6)*0.7))/100,0)</f>
        <v>18</v>
      </c>
      <c r="F7" s="46">
        <f>(((D7*TRUNC(('PREMISAS PRE DIP'!G$6)*0.7))/100) - TRUNC((D7*TRUNC(('PREMISAS PRE DIP'!G$6)*0.7))/100))</f>
        <v>0.58956701019219437</v>
      </c>
      <c r="G7" s="45">
        <f>E7</f>
        <v>18</v>
      </c>
      <c r="H7" s="14">
        <f>IF((ROUND(C$18,0)+ROUND(F$18,0)+('PREMISAS PRE DIP'!G$3-(TRUNC('PREMISAS PRE DIP'!G$3*0.3)+TRUNC('PREMISAS PRE DIP'!G$3*0.7))))&gt;=COUNTA(A$7:A$17),G7+1,G7)</f>
        <v>19</v>
      </c>
    </row>
    <row r="8" spans="1:8" ht="20.100000000000001" customHeight="1">
      <c r="A8" s="290"/>
      <c r="B8" s="294"/>
      <c r="C8" s="297"/>
      <c r="D8" s="13">
        <f>'PREMISAS PRE DIP'!E15</f>
        <v>17.211962525522992</v>
      </c>
      <c r="E8" s="12">
        <f>TRUNC((D8*TRUNC(('PREMISAS PRE DIP'!G$6)*0.7))/100,0)</f>
        <v>17</v>
      </c>
      <c r="F8" s="24">
        <f>(((D8*TRUNC(('PREMISAS PRE DIP'!G$6)*0.7))/100) - TRUNC((D8*TRUNC(('PREMISAS PRE DIP'!G$6)*0.7))/100))</f>
        <v>0.211962525522992</v>
      </c>
      <c r="G8" s="45">
        <f>E8</f>
        <v>17</v>
      </c>
      <c r="H8" s="14">
        <f>IF((ROUND(C$18,0)+ROUND(F$18,0)+('PREMISAS PRE DIP'!G$3-(TRUNC('PREMISAS PRE DIP'!G$3*0.3)+TRUNC('PREMISAS PRE DIP'!G$3*0.7))))&gt;=COUNTA(A$7:A$17),G8+1,G8)</f>
        <v>18</v>
      </c>
    </row>
    <row r="9" spans="1:8" ht="20.100000000000001" customHeight="1">
      <c r="A9" s="291"/>
      <c r="B9" s="295"/>
      <c r="C9" s="298"/>
      <c r="D9" s="211"/>
      <c r="E9" s="212"/>
      <c r="F9" s="213"/>
      <c r="G9" s="12">
        <f>B7</f>
        <v>10</v>
      </c>
      <c r="H9" s="14">
        <f>IF((ROUND(C$18,0)+ROUND(F$18,0)+('PREMISAS PRE DIP'!G$3-(TRUNC('PREMISAS PRE DIP'!G$3*0.3)+TRUNC('PREMISAS PRE DIP'!G$3*0.7))))&gt;=COUNTA(A$7:A$17),G9+0,G9)</f>
        <v>10</v>
      </c>
    </row>
    <row r="10" spans="1:8" ht="20.100000000000001" customHeight="1">
      <c r="A10" s="292" t="s">
        <v>72</v>
      </c>
      <c r="B10" s="299">
        <f>TRUNC(TRUNC(('PREMISAS PRE DIP'!G$6)*0.3)/COUNTA(A$7:A$17))</f>
        <v>10</v>
      </c>
      <c r="C10" s="300">
        <f>TRUNC(('PREMISAS PRE DIP'!G$6)*0.3)/COUNTA(A$7:A$17) - TRUNC(TRUNC(('PREMISAS PRE DIP'!G$6)*0.3)/COUNTA(A$7:A$17))</f>
        <v>0.75</v>
      </c>
      <c r="D10" s="13">
        <f>'PREMISAS PRE DIP'!E17</f>
        <v>41.924784101461682</v>
      </c>
      <c r="E10" s="12">
        <f>TRUNC((D10*TRUNC(('PREMISAS PRE DIP'!G$6)*0.7))/100,0)</f>
        <v>41</v>
      </c>
      <c r="F10" s="24">
        <f>(((D10*TRUNC(('PREMISAS PRE DIP'!G$6)*0.7))/100) - TRUNC((D10*TRUNC(('PREMISAS PRE DIP'!G$6)*0.7))/100))</f>
        <v>0.92478410146168244</v>
      </c>
      <c r="G10" s="12">
        <f>E10</f>
        <v>41</v>
      </c>
      <c r="H10" s="14">
        <f>IF((ROUND(C$18,0)+ROUND(F$18,0)+('PREMISAS PRE DIP'!G$3-(TRUNC('PREMISAS PRE DIP'!G$3*0.3)+TRUNC('PREMISAS PRE DIP'!G$3*0.7))))&gt;=COUNTA(A$7:A$17),G10+1,G10)</f>
        <v>42</v>
      </c>
    </row>
    <row r="11" spans="1:8" ht="20.100000000000001" customHeight="1">
      <c r="A11" s="290"/>
      <c r="B11" s="294"/>
      <c r="C11" s="297"/>
      <c r="D11" s="13">
        <f>'PREMISAS PRE DIP'!E18</f>
        <v>7.5301093620876172</v>
      </c>
      <c r="E11" s="12">
        <f>TRUNC((D11*TRUNC(('PREMISAS PRE DIP'!G$6)*0.7))/100,0)</f>
        <v>7</v>
      </c>
      <c r="F11" s="24">
        <f>(((D11*TRUNC(('PREMISAS PRE DIP'!G$6)*0.7))/100) - TRUNC((D11*TRUNC(('PREMISAS PRE DIP'!G$6)*0.7))/100))</f>
        <v>0.53010936208761716</v>
      </c>
      <c r="G11" s="12">
        <f t="shared" ref="G11:G12" si="0">E11</f>
        <v>7</v>
      </c>
      <c r="H11" s="14">
        <f>IF((ROUND(C$18,0)+ROUND(F$18,0)+('PREMISAS PRE DIP'!G$3-(TRUNC('PREMISAS PRE DIP'!G$3*0.3)+TRUNC('PREMISAS PRE DIP'!G$3*0.7))))&gt;=COUNTA(A$7:A$17),G11+1,G11)</f>
        <v>8</v>
      </c>
    </row>
    <row r="12" spans="1:8" ht="20.100000000000001" customHeight="1">
      <c r="A12" s="290"/>
      <c r="B12" s="294"/>
      <c r="C12" s="297"/>
      <c r="D12" s="13">
        <f>'PREMISAS PRE DIP'!E19</f>
        <v>5.3104934783164275</v>
      </c>
      <c r="E12" s="12">
        <f>TRUNC((D12*TRUNC(('PREMISAS PRE DIP'!G$6)*0.7))/100,0)</f>
        <v>5</v>
      </c>
      <c r="F12" s="24">
        <f>(((D12*TRUNC(('PREMISAS PRE DIP'!G$6)*0.7))/100) - TRUNC((D12*TRUNC(('PREMISAS PRE DIP'!G$6)*0.7))/100))</f>
        <v>0.31049347831642748</v>
      </c>
      <c r="G12" s="12">
        <f t="shared" si="0"/>
        <v>5</v>
      </c>
      <c r="H12" s="14">
        <f>IF((ROUND(C$18,0)+ROUND(F$18,0)+('PREMISAS PRE DIP'!G$3-(TRUNC('PREMISAS PRE DIP'!G$3*0.3)+TRUNC('PREMISAS PRE DIP'!G$3*0.7))))&gt;=COUNTA(A$7:A$17),G12+1,G12)</f>
        <v>6</v>
      </c>
    </row>
    <row r="13" spans="1:8" ht="20.100000000000001" customHeight="1">
      <c r="A13" s="291"/>
      <c r="B13" s="295"/>
      <c r="C13" s="298"/>
      <c r="D13" s="211"/>
      <c r="E13" s="212"/>
      <c r="F13" s="213"/>
      <c r="G13" s="12">
        <f>B10</f>
        <v>10</v>
      </c>
      <c r="H13" s="14">
        <f>IF((ROUND(C$18,0)+ROUND(F$18,0)+('PREMISAS PRE DIP'!G$3-(TRUNC('PREMISAS PRE DIP'!G$3*0.3)+TRUNC('PREMISAS PRE DIP'!G$3*0.7))))&gt;=COUNTA(A$7:A$17),G13+0,G13)</f>
        <v>10</v>
      </c>
    </row>
    <row r="14" spans="1:8" ht="20.100000000000001" customHeight="1">
      <c r="A14" s="292" t="s">
        <v>73</v>
      </c>
      <c r="B14" s="299">
        <f>TRUNC(TRUNC(('PREMISAS PRE DIP'!G$6)*0.3)/COUNTA(A$7:A$17))</f>
        <v>10</v>
      </c>
      <c r="C14" s="300">
        <f>TRUNC(('PREMISAS PRE DIP'!G$6)*0.3)/COUNTA(A$7:A$17) - TRUNC(TRUNC(('PREMISAS PRE DIP'!G$6)*0.3)/COUNTA(A$7:A$17))</f>
        <v>0.75</v>
      </c>
      <c r="D14" s="13">
        <f>'PREMISAS PRE DIP'!E21</f>
        <v>5.7398766943171973</v>
      </c>
      <c r="E14" s="12">
        <f>TRUNC((D14*TRUNC(('PREMISAS PRE DIP'!G$6)*0.7))/100,0)</f>
        <v>5</v>
      </c>
      <c r="F14" s="24">
        <f>(((D14*TRUNC(('PREMISAS PRE DIP'!G$6)*0.7))/100) - TRUNC((D14*TRUNC(('PREMISAS PRE DIP'!G$6)*0.7))/100))</f>
        <v>0.73987669431719727</v>
      </c>
      <c r="G14" s="12">
        <f>E14</f>
        <v>5</v>
      </c>
      <c r="H14" s="14">
        <f>IF((ROUND(C$18,0)+ROUND(F$18,0)+('PREMISAS PRE DIP'!G$3-(TRUNC('PREMISAS PRE DIP'!G$3*0.3)+TRUNC('PREMISAS PRE DIP'!G$3*0.7))))&gt;=COUNTA(A$7:A$17),G14+1,G14)</f>
        <v>6</v>
      </c>
    </row>
    <row r="15" spans="1:8" ht="20.100000000000001" customHeight="1">
      <c r="A15" s="290"/>
      <c r="B15" s="294"/>
      <c r="C15" s="297"/>
      <c r="D15" s="13">
        <f>'PREMISAS PRE DIP'!E22</f>
        <v>1.8466034140509391</v>
      </c>
      <c r="E15" s="12">
        <f>TRUNC((D15*TRUNC(('PREMISAS PRE DIP'!G$6)*0.7))/100,0)</f>
        <v>1</v>
      </c>
      <c r="F15" s="24">
        <f>(((D15*TRUNC(('PREMISAS PRE DIP'!G$6)*0.7))/100) - TRUNC((D15*TRUNC(('PREMISAS PRE DIP'!G$6)*0.7))/100))</f>
        <v>0.84660341405093908</v>
      </c>
      <c r="G15" s="12">
        <f>E15</f>
        <v>1</v>
      </c>
      <c r="H15" s="14">
        <f>IF((ROUND(C$18,0)+ROUND(F$18,0)+('PREMISAS PRE DIP'!G$3-(TRUNC('PREMISAS PRE DIP'!G$3*0.3)+TRUNC('PREMISAS PRE DIP'!G$3*0.7))))&gt;=COUNTA(A$7:A$17),G15+1,G15)</f>
        <v>2</v>
      </c>
    </row>
    <row r="16" spans="1:8" ht="20.100000000000001" customHeight="1">
      <c r="A16" s="291"/>
      <c r="B16" s="295"/>
      <c r="C16" s="298"/>
      <c r="D16" s="211"/>
      <c r="E16" s="212"/>
      <c r="F16" s="213"/>
      <c r="G16" s="12">
        <f>B14</f>
        <v>10</v>
      </c>
      <c r="H16" s="14">
        <f>IF((ROUND(C$18,0)+ROUND(F$18,0)+('PREMISAS PRE DIP'!G$3-(TRUNC('PREMISAS PRE DIP'!G$3*0.3)+TRUNC('PREMISAS PRE DIP'!G$3*0.7))))&gt;=COUNTA(A$7:A$17),G16+0,G16)</f>
        <v>10</v>
      </c>
    </row>
    <row r="17" spans="1:8" ht="20.100000000000001" customHeight="1">
      <c r="A17" s="216" t="s">
        <v>69</v>
      </c>
      <c r="B17" s="38">
        <f>TRUNC(TRUNC(('PREMISAS PRE DIP'!G$6)*0.3)/COUNTA(A$7:A$17))</f>
        <v>10</v>
      </c>
      <c r="C17" s="41">
        <f>TRUNC(('PREMISAS PRE DIP'!G$6)*0.3)/COUNTA(A$7:A$17) - TRUNC(TRUNC(('PREMISAS PRE DIP'!G$6)*0.3)/COUNTA(A$7:A$17))</f>
        <v>0.75</v>
      </c>
      <c r="D17" s="13">
        <f>'PREMISAS PRE DIP'!E24</f>
        <v>1.8466034140509391</v>
      </c>
      <c r="E17" s="12">
        <f>TRUNC((D17*TRUNC(('PREMISAS PRE DIP'!G$6)*0.7))/100,0)</f>
        <v>1</v>
      </c>
      <c r="F17" s="24">
        <f>(((D17*TRUNC(('PREMISAS PRE DIP'!G$6)*0.7))/100) - TRUNC((D17*TRUNC(('PREMISAS PRE DIP'!G$6)*0.7))/100))</f>
        <v>0.84660341405093908</v>
      </c>
      <c r="G17" s="12">
        <f>B17+E17</f>
        <v>11</v>
      </c>
      <c r="H17" s="14">
        <f>IF((ROUND(C$18,0)+ROUND(F$18,0)+('PREMISAS PRE DIP'!G$3-(TRUNC('PREMISAS PRE DIP'!G$3*0.3)+TRUNC('PREMISAS PRE DIP'!G$3*0.7))))&gt;=COUNTA(A$7:A$17),G17+1,G17)</f>
        <v>12</v>
      </c>
    </row>
    <row r="18" spans="1:8" ht="23.25" customHeight="1">
      <c r="A18" s="15" t="s">
        <v>5</v>
      </c>
      <c r="B18" s="15">
        <f t="shared" ref="B18:H18" si="1">SUM(B7:B17)</f>
        <v>40</v>
      </c>
      <c r="C18" s="16">
        <f t="shared" si="1"/>
        <v>3</v>
      </c>
      <c r="D18" s="16">
        <f t="shared" si="1"/>
        <v>99.999999999999986</v>
      </c>
      <c r="E18" s="17">
        <f t="shared" si="1"/>
        <v>95</v>
      </c>
      <c r="F18" s="18">
        <f t="shared" si="1"/>
        <v>4.9999999999999893</v>
      </c>
      <c r="G18" s="17">
        <f t="shared" si="1"/>
        <v>135</v>
      </c>
      <c r="H18" s="17">
        <f t="shared" si="1"/>
        <v>143</v>
      </c>
    </row>
    <row r="20" spans="1:8" ht="13.5" thickBot="1">
      <c r="A20" s="19"/>
    </row>
    <row r="21" spans="1:8" ht="15.75" thickBot="1">
      <c r="A21" s="267" t="s">
        <v>17</v>
      </c>
      <c r="B21" s="268"/>
      <c r="C21" s="10">
        <f>'PREMISAS PRE DIP'!G9-'CONTEOS 30-70 PRE DIP'!H18</f>
        <v>1</v>
      </c>
      <c r="D21" s="20"/>
    </row>
  </sheetData>
  <mergeCells count="15">
    <mergeCell ref="B1:H2"/>
    <mergeCell ref="A21:B21"/>
    <mergeCell ref="A5:A6"/>
    <mergeCell ref="B5:F5"/>
    <mergeCell ref="G5:G6"/>
    <mergeCell ref="H5:H6"/>
    <mergeCell ref="A7:A9"/>
    <mergeCell ref="A10:A13"/>
    <mergeCell ref="A14:A16"/>
    <mergeCell ref="B7:B9"/>
    <mergeCell ref="C7:C9"/>
    <mergeCell ref="B10:B13"/>
    <mergeCell ref="C10:C13"/>
    <mergeCell ref="B14:B16"/>
    <mergeCell ref="C14:C16"/>
  </mergeCells>
  <printOptions horizontalCentered="1"/>
  <pageMargins left="0.39370078740157483" right="0.39370078740157483" top="0.78740157480314965" bottom="0.39370078740157483" header="0.31496062992125984" footer="0.31496062992125984"/>
  <pageSetup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T59"/>
  <sheetViews>
    <sheetView view="pageBreakPreview" zoomScale="60" zoomScaleNormal="80" workbookViewId="0">
      <selection activeCell="X34" sqref="X34"/>
    </sheetView>
  </sheetViews>
  <sheetFormatPr baseColWidth="10" defaultColWidth="11.5703125" defaultRowHeight="12"/>
  <cols>
    <col min="1" max="1" width="10.140625" style="21" customWidth="1"/>
    <col min="2" max="2" width="9" style="21" customWidth="1"/>
    <col min="3" max="3" width="8.42578125" style="21" customWidth="1"/>
    <col min="4" max="4" width="12.5703125" style="21" customWidth="1"/>
    <col min="5" max="12" width="8.5703125" style="21" customWidth="1"/>
    <col min="13" max="13" width="8" style="21" customWidth="1"/>
    <col min="14" max="18" width="8.5703125" style="21" customWidth="1"/>
    <col min="19" max="20" width="8.42578125" style="21" customWidth="1"/>
    <col min="21" max="154" width="11.5703125" style="21"/>
    <col min="155" max="155" width="12.85546875" style="21" customWidth="1"/>
    <col min="156" max="156" width="6.7109375" style="21" customWidth="1"/>
    <col min="157" max="175" width="8.5703125" style="21" customWidth="1"/>
    <col min="176" max="176" width="8" style="21" customWidth="1"/>
    <col min="177" max="199" width="8.5703125" style="21" customWidth="1"/>
    <col min="200" max="200" width="10.85546875" style="21" customWidth="1"/>
    <col min="201" max="410" width="11.5703125" style="21"/>
    <col min="411" max="411" width="12.85546875" style="21" customWidth="1"/>
    <col min="412" max="412" width="6.7109375" style="21" customWidth="1"/>
    <col min="413" max="431" width="8.5703125" style="21" customWidth="1"/>
    <col min="432" max="432" width="8" style="21" customWidth="1"/>
    <col min="433" max="455" width="8.5703125" style="21" customWidth="1"/>
    <col min="456" max="456" width="10.85546875" style="21" customWidth="1"/>
    <col min="457" max="666" width="11.5703125" style="21"/>
    <col min="667" max="667" width="12.85546875" style="21" customWidth="1"/>
    <col min="668" max="668" width="6.7109375" style="21" customWidth="1"/>
    <col min="669" max="687" width="8.5703125" style="21" customWidth="1"/>
    <col min="688" max="688" width="8" style="21" customWidth="1"/>
    <col min="689" max="711" width="8.5703125" style="21" customWidth="1"/>
    <col min="712" max="712" width="10.85546875" style="21" customWidth="1"/>
    <col min="713" max="922" width="11.5703125" style="21"/>
    <col min="923" max="923" width="12.85546875" style="21" customWidth="1"/>
    <col min="924" max="924" width="6.7109375" style="21" customWidth="1"/>
    <col min="925" max="943" width="8.5703125" style="21" customWidth="1"/>
    <col min="944" max="944" width="8" style="21" customWidth="1"/>
    <col min="945" max="967" width="8.5703125" style="21" customWidth="1"/>
    <col min="968" max="968" width="10.85546875" style="21" customWidth="1"/>
    <col min="969" max="1178" width="11.5703125" style="21"/>
    <col min="1179" max="1179" width="12.85546875" style="21" customWidth="1"/>
    <col min="1180" max="1180" width="6.7109375" style="21" customWidth="1"/>
    <col min="1181" max="1199" width="8.5703125" style="21" customWidth="1"/>
    <col min="1200" max="1200" width="8" style="21" customWidth="1"/>
    <col min="1201" max="1223" width="8.5703125" style="21" customWidth="1"/>
    <col min="1224" max="1224" width="10.85546875" style="21" customWidth="1"/>
    <col min="1225" max="1434" width="11.5703125" style="21"/>
    <col min="1435" max="1435" width="12.85546875" style="21" customWidth="1"/>
    <col min="1436" max="1436" width="6.7109375" style="21" customWidth="1"/>
    <col min="1437" max="1455" width="8.5703125" style="21" customWidth="1"/>
    <col min="1456" max="1456" width="8" style="21" customWidth="1"/>
    <col min="1457" max="1479" width="8.5703125" style="21" customWidth="1"/>
    <col min="1480" max="1480" width="10.85546875" style="21" customWidth="1"/>
    <col min="1481" max="1690" width="11.5703125" style="21"/>
    <col min="1691" max="1691" width="12.85546875" style="21" customWidth="1"/>
    <col min="1692" max="1692" width="6.7109375" style="21" customWidth="1"/>
    <col min="1693" max="1711" width="8.5703125" style="21" customWidth="1"/>
    <col min="1712" max="1712" width="8" style="21" customWidth="1"/>
    <col min="1713" max="1735" width="8.5703125" style="21" customWidth="1"/>
    <col min="1736" max="1736" width="10.85546875" style="21" customWidth="1"/>
    <col min="1737" max="1946" width="11.5703125" style="21"/>
    <col min="1947" max="1947" width="12.85546875" style="21" customWidth="1"/>
    <col min="1948" max="1948" width="6.7109375" style="21" customWidth="1"/>
    <col min="1949" max="1967" width="8.5703125" style="21" customWidth="1"/>
    <col min="1968" max="1968" width="8" style="21" customWidth="1"/>
    <col min="1969" max="1991" width="8.5703125" style="21" customWidth="1"/>
    <col min="1992" max="1992" width="10.85546875" style="21" customWidth="1"/>
    <col min="1993" max="2202" width="11.5703125" style="21"/>
    <col min="2203" max="2203" width="12.85546875" style="21" customWidth="1"/>
    <col min="2204" max="2204" width="6.7109375" style="21" customWidth="1"/>
    <col min="2205" max="2223" width="8.5703125" style="21" customWidth="1"/>
    <col min="2224" max="2224" width="8" style="21" customWidth="1"/>
    <col min="2225" max="2247" width="8.5703125" style="21" customWidth="1"/>
    <col min="2248" max="2248" width="10.85546875" style="21" customWidth="1"/>
    <col min="2249" max="2458" width="11.5703125" style="21"/>
    <col min="2459" max="2459" width="12.85546875" style="21" customWidth="1"/>
    <col min="2460" max="2460" width="6.7109375" style="21" customWidth="1"/>
    <col min="2461" max="2479" width="8.5703125" style="21" customWidth="1"/>
    <col min="2480" max="2480" width="8" style="21" customWidth="1"/>
    <col min="2481" max="2503" width="8.5703125" style="21" customWidth="1"/>
    <col min="2504" max="2504" width="10.85546875" style="21" customWidth="1"/>
    <col min="2505" max="2714" width="11.5703125" style="21"/>
    <col min="2715" max="2715" width="12.85546875" style="21" customWidth="1"/>
    <col min="2716" max="2716" width="6.7109375" style="21" customWidth="1"/>
    <col min="2717" max="2735" width="8.5703125" style="21" customWidth="1"/>
    <col min="2736" max="2736" width="8" style="21" customWidth="1"/>
    <col min="2737" max="2759" width="8.5703125" style="21" customWidth="1"/>
    <col min="2760" max="2760" width="10.85546875" style="21" customWidth="1"/>
    <col min="2761" max="2970" width="11.5703125" style="21"/>
    <col min="2971" max="2971" width="12.85546875" style="21" customWidth="1"/>
    <col min="2972" max="2972" width="6.7109375" style="21" customWidth="1"/>
    <col min="2973" max="2991" width="8.5703125" style="21" customWidth="1"/>
    <col min="2992" max="2992" width="8" style="21" customWidth="1"/>
    <col min="2993" max="3015" width="8.5703125" style="21" customWidth="1"/>
    <col min="3016" max="3016" width="10.85546875" style="21" customWidth="1"/>
    <col min="3017" max="3226" width="11.5703125" style="21"/>
    <col min="3227" max="3227" width="12.85546875" style="21" customWidth="1"/>
    <col min="3228" max="3228" width="6.7109375" style="21" customWidth="1"/>
    <col min="3229" max="3247" width="8.5703125" style="21" customWidth="1"/>
    <col min="3248" max="3248" width="8" style="21" customWidth="1"/>
    <col min="3249" max="3271" width="8.5703125" style="21" customWidth="1"/>
    <col min="3272" max="3272" width="10.85546875" style="21" customWidth="1"/>
    <col min="3273" max="3482" width="11.5703125" style="21"/>
    <col min="3483" max="3483" width="12.85546875" style="21" customWidth="1"/>
    <col min="3484" max="3484" width="6.7109375" style="21" customWidth="1"/>
    <col min="3485" max="3503" width="8.5703125" style="21" customWidth="1"/>
    <col min="3504" max="3504" width="8" style="21" customWidth="1"/>
    <col min="3505" max="3527" width="8.5703125" style="21" customWidth="1"/>
    <col min="3528" max="3528" width="10.85546875" style="21" customWidth="1"/>
    <col min="3529" max="3738" width="11.5703125" style="21"/>
    <col min="3739" max="3739" width="12.85546875" style="21" customWidth="1"/>
    <col min="3740" max="3740" width="6.7109375" style="21" customWidth="1"/>
    <col min="3741" max="3759" width="8.5703125" style="21" customWidth="1"/>
    <col min="3760" max="3760" width="8" style="21" customWidth="1"/>
    <col min="3761" max="3783" width="8.5703125" style="21" customWidth="1"/>
    <col min="3784" max="3784" width="10.85546875" style="21" customWidth="1"/>
    <col min="3785" max="3994" width="11.5703125" style="21"/>
    <col min="3995" max="3995" width="12.85546875" style="21" customWidth="1"/>
    <col min="3996" max="3996" width="6.7109375" style="21" customWidth="1"/>
    <col min="3997" max="4015" width="8.5703125" style="21" customWidth="1"/>
    <col min="4016" max="4016" width="8" style="21" customWidth="1"/>
    <col min="4017" max="4039" width="8.5703125" style="21" customWidth="1"/>
    <col min="4040" max="4040" width="10.85546875" style="21" customWidth="1"/>
    <col min="4041" max="4250" width="11.5703125" style="21"/>
    <col min="4251" max="4251" width="12.85546875" style="21" customWidth="1"/>
    <col min="4252" max="4252" width="6.7109375" style="21" customWidth="1"/>
    <col min="4253" max="4271" width="8.5703125" style="21" customWidth="1"/>
    <col min="4272" max="4272" width="8" style="21" customWidth="1"/>
    <col min="4273" max="4295" width="8.5703125" style="21" customWidth="1"/>
    <col min="4296" max="4296" width="10.85546875" style="21" customWidth="1"/>
    <col min="4297" max="4506" width="11.5703125" style="21"/>
    <col min="4507" max="4507" width="12.85546875" style="21" customWidth="1"/>
    <col min="4508" max="4508" width="6.7109375" style="21" customWidth="1"/>
    <col min="4509" max="4527" width="8.5703125" style="21" customWidth="1"/>
    <col min="4528" max="4528" width="8" style="21" customWidth="1"/>
    <col min="4529" max="4551" width="8.5703125" style="21" customWidth="1"/>
    <col min="4552" max="4552" width="10.85546875" style="21" customWidth="1"/>
    <col min="4553" max="4762" width="11.5703125" style="21"/>
    <col min="4763" max="4763" width="12.85546875" style="21" customWidth="1"/>
    <col min="4764" max="4764" width="6.7109375" style="21" customWidth="1"/>
    <col min="4765" max="4783" width="8.5703125" style="21" customWidth="1"/>
    <col min="4784" max="4784" width="8" style="21" customWidth="1"/>
    <col min="4785" max="4807" width="8.5703125" style="21" customWidth="1"/>
    <col min="4808" max="4808" width="10.85546875" style="21" customWidth="1"/>
    <col min="4809" max="5018" width="11.5703125" style="21"/>
    <col min="5019" max="5019" width="12.85546875" style="21" customWidth="1"/>
    <col min="5020" max="5020" width="6.7109375" style="21" customWidth="1"/>
    <col min="5021" max="5039" width="8.5703125" style="21" customWidth="1"/>
    <col min="5040" max="5040" width="8" style="21" customWidth="1"/>
    <col min="5041" max="5063" width="8.5703125" style="21" customWidth="1"/>
    <col min="5064" max="5064" width="10.85546875" style="21" customWidth="1"/>
    <col min="5065" max="5274" width="11.5703125" style="21"/>
    <col min="5275" max="5275" width="12.85546875" style="21" customWidth="1"/>
    <col min="5276" max="5276" width="6.7109375" style="21" customWidth="1"/>
    <col min="5277" max="5295" width="8.5703125" style="21" customWidth="1"/>
    <col min="5296" max="5296" width="8" style="21" customWidth="1"/>
    <col min="5297" max="5319" width="8.5703125" style="21" customWidth="1"/>
    <col min="5320" max="5320" width="10.85546875" style="21" customWidth="1"/>
    <col min="5321" max="5530" width="11.5703125" style="21"/>
    <col min="5531" max="5531" width="12.85546875" style="21" customWidth="1"/>
    <col min="5532" max="5532" width="6.7109375" style="21" customWidth="1"/>
    <col min="5533" max="5551" width="8.5703125" style="21" customWidth="1"/>
    <col min="5552" max="5552" width="8" style="21" customWidth="1"/>
    <col min="5553" max="5575" width="8.5703125" style="21" customWidth="1"/>
    <col min="5576" max="5576" width="10.85546875" style="21" customWidth="1"/>
    <col min="5577" max="5786" width="11.5703125" style="21"/>
    <col min="5787" max="5787" width="12.85546875" style="21" customWidth="1"/>
    <col min="5788" max="5788" width="6.7109375" style="21" customWidth="1"/>
    <col min="5789" max="5807" width="8.5703125" style="21" customWidth="1"/>
    <col min="5808" max="5808" width="8" style="21" customWidth="1"/>
    <col min="5809" max="5831" width="8.5703125" style="21" customWidth="1"/>
    <col min="5832" max="5832" width="10.85546875" style="21" customWidth="1"/>
    <col min="5833" max="6042" width="11.5703125" style="21"/>
    <col min="6043" max="6043" width="12.85546875" style="21" customWidth="1"/>
    <col min="6044" max="6044" width="6.7109375" style="21" customWidth="1"/>
    <col min="6045" max="6063" width="8.5703125" style="21" customWidth="1"/>
    <col min="6064" max="6064" width="8" style="21" customWidth="1"/>
    <col min="6065" max="6087" width="8.5703125" style="21" customWidth="1"/>
    <col min="6088" max="6088" width="10.85546875" style="21" customWidth="1"/>
    <col min="6089" max="6298" width="11.5703125" style="21"/>
    <col min="6299" max="6299" width="12.85546875" style="21" customWidth="1"/>
    <col min="6300" max="6300" width="6.7109375" style="21" customWidth="1"/>
    <col min="6301" max="6319" width="8.5703125" style="21" customWidth="1"/>
    <col min="6320" max="6320" width="8" style="21" customWidth="1"/>
    <col min="6321" max="6343" width="8.5703125" style="21" customWidth="1"/>
    <col min="6344" max="6344" width="10.85546875" style="21" customWidth="1"/>
    <col min="6345" max="6554" width="11.5703125" style="21"/>
    <col min="6555" max="6555" width="12.85546875" style="21" customWidth="1"/>
    <col min="6556" max="6556" width="6.7109375" style="21" customWidth="1"/>
    <col min="6557" max="6575" width="8.5703125" style="21" customWidth="1"/>
    <col min="6576" max="6576" width="8" style="21" customWidth="1"/>
    <col min="6577" max="6599" width="8.5703125" style="21" customWidth="1"/>
    <col min="6600" max="6600" width="10.85546875" style="21" customWidth="1"/>
    <col min="6601" max="6810" width="11.5703125" style="21"/>
    <col min="6811" max="6811" width="12.85546875" style="21" customWidth="1"/>
    <col min="6812" max="6812" width="6.7109375" style="21" customWidth="1"/>
    <col min="6813" max="6831" width="8.5703125" style="21" customWidth="1"/>
    <col min="6832" max="6832" width="8" style="21" customWidth="1"/>
    <col min="6833" max="6855" width="8.5703125" style="21" customWidth="1"/>
    <col min="6856" max="6856" width="10.85546875" style="21" customWidth="1"/>
    <col min="6857" max="7066" width="11.5703125" style="21"/>
    <col min="7067" max="7067" width="12.85546875" style="21" customWidth="1"/>
    <col min="7068" max="7068" width="6.7109375" style="21" customWidth="1"/>
    <col min="7069" max="7087" width="8.5703125" style="21" customWidth="1"/>
    <col min="7088" max="7088" width="8" style="21" customWidth="1"/>
    <col min="7089" max="7111" width="8.5703125" style="21" customWidth="1"/>
    <col min="7112" max="7112" width="10.85546875" style="21" customWidth="1"/>
    <col min="7113" max="7322" width="11.5703125" style="21"/>
    <col min="7323" max="7323" width="12.85546875" style="21" customWidth="1"/>
    <col min="7324" max="7324" width="6.7109375" style="21" customWidth="1"/>
    <col min="7325" max="7343" width="8.5703125" style="21" customWidth="1"/>
    <col min="7344" max="7344" width="8" style="21" customWidth="1"/>
    <col min="7345" max="7367" width="8.5703125" style="21" customWidth="1"/>
    <col min="7368" max="7368" width="10.85546875" style="21" customWidth="1"/>
    <col min="7369" max="7578" width="11.5703125" style="21"/>
    <col min="7579" max="7579" width="12.85546875" style="21" customWidth="1"/>
    <col min="7580" max="7580" width="6.7109375" style="21" customWidth="1"/>
    <col min="7581" max="7599" width="8.5703125" style="21" customWidth="1"/>
    <col min="7600" max="7600" width="8" style="21" customWidth="1"/>
    <col min="7601" max="7623" width="8.5703125" style="21" customWidth="1"/>
    <col min="7624" max="7624" width="10.85546875" style="21" customWidth="1"/>
    <col min="7625" max="7834" width="11.5703125" style="21"/>
    <col min="7835" max="7835" width="12.85546875" style="21" customWidth="1"/>
    <col min="7836" max="7836" width="6.7109375" style="21" customWidth="1"/>
    <col min="7837" max="7855" width="8.5703125" style="21" customWidth="1"/>
    <col min="7856" max="7856" width="8" style="21" customWidth="1"/>
    <col min="7857" max="7879" width="8.5703125" style="21" customWidth="1"/>
    <col min="7880" max="7880" width="10.85546875" style="21" customWidth="1"/>
    <col min="7881" max="8090" width="11.5703125" style="21"/>
    <col min="8091" max="8091" width="12.85546875" style="21" customWidth="1"/>
    <col min="8092" max="8092" width="6.7109375" style="21" customWidth="1"/>
    <col min="8093" max="8111" width="8.5703125" style="21" customWidth="1"/>
    <col min="8112" max="8112" width="8" style="21" customWidth="1"/>
    <col min="8113" max="8135" width="8.5703125" style="21" customWidth="1"/>
    <col min="8136" max="8136" width="10.85546875" style="21" customWidth="1"/>
    <col min="8137" max="8346" width="11.5703125" style="21"/>
    <col min="8347" max="8347" width="12.85546875" style="21" customWidth="1"/>
    <col min="8348" max="8348" width="6.7109375" style="21" customWidth="1"/>
    <col min="8349" max="8367" width="8.5703125" style="21" customWidth="1"/>
    <col min="8368" max="8368" width="8" style="21" customWidth="1"/>
    <col min="8369" max="8391" width="8.5703125" style="21" customWidth="1"/>
    <col min="8392" max="8392" width="10.85546875" style="21" customWidth="1"/>
    <col min="8393" max="8602" width="11.5703125" style="21"/>
    <col min="8603" max="8603" width="12.85546875" style="21" customWidth="1"/>
    <col min="8604" max="8604" width="6.7109375" style="21" customWidth="1"/>
    <col min="8605" max="8623" width="8.5703125" style="21" customWidth="1"/>
    <col min="8624" max="8624" width="8" style="21" customWidth="1"/>
    <col min="8625" max="8647" width="8.5703125" style="21" customWidth="1"/>
    <col min="8648" max="8648" width="10.85546875" style="21" customWidth="1"/>
    <col min="8649" max="8858" width="11.5703125" style="21"/>
    <col min="8859" max="8859" width="12.85546875" style="21" customWidth="1"/>
    <col min="8860" max="8860" width="6.7109375" style="21" customWidth="1"/>
    <col min="8861" max="8879" width="8.5703125" style="21" customWidth="1"/>
    <col min="8880" max="8880" width="8" style="21" customWidth="1"/>
    <col min="8881" max="8903" width="8.5703125" style="21" customWidth="1"/>
    <col min="8904" max="8904" width="10.85546875" style="21" customWidth="1"/>
    <col min="8905" max="9114" width="11.5703125" style="21"/>
    <col min="9115" max="9115" width="12.85546875" style="21" customWidth="1"/>
    <col min="9116" max="9116" width="6.7109375" style="21" customWidth="1"/>
    <col min="9117" max="9135" width="8.5703125" style="21" customWidth="1"/>
    <col min="9136" max="9136" width="8" style="21" customWidth="1"/>
    <col min="9137" max="9159" width="8.5703125" style="21" customWidth="1"/>
    <col min="9160" max="9160" width="10.85546875" style="21" customWidth="1"/>
    <col min="9161" max="9370" width="11.5703125" style="21"/>
    <col min="9371" max="9371" width="12.85546875" style="21" customWidth="1"/>
    <col min="9372" max="9372" width="6.7109375" style="21" customWidth="1"/>
    <col min="9373" max="9391" width="8.5703125" style="21" customWidth="1"/>
    <col min="9392" max="9392" width="8" style="21" customWidth="1"/>
    <col min="9393" max="9415" width="8.5703125" style="21" customWidth="1"/>
    <col min="9416" max="9416" width="10.85546875" style="21" customWidth="1"/>
    <col min="9417" max="9626" width="11.5703125" style="21"/>
    <col min="9627" max="9627" width="12.85546875" style="21" customWidth="1"/>
    <col min="9628" max="9628" width="6.7109375" style="21" customWidth="1"/>
    <col min="9629" max="9647" width="8.5703125" style="21" customWidth="1"/>
    <col min="9648" max="9648" width="8" style="21" customWidth="1"/>
    <col min="9649" max="9671" width="8.5703125" style="21" customWidth="1"/>
    <col min="9672" max="9672" width="10.85546875" style="21" customWidth="1"/>
    <col min="9673" max="9882" width="11.5703125" style="21"/>
    <col min="9883" max="9883" width="12.85546875" style="21" customWidth="1"/>
    <col min="9884" max="9884" width="6.7109375" style="21" customWidth="1"/>
    <col min="9885" max="9903" width="8.5703125" style="21" customWidth="1"/>
    <col min="9904" max="9904" width="8" style="21" customWidth="1"/>
    <col min="9905" max="9927" width="8.5703125" style="21" customWidth="1"/>
    <col min="9928" max="9928" width="10.85546875" style="21" customWidth="1"/>
    <col min="9929" max="10138" width="11.5703125" style="21"/>
    <col min="10139" max="10139" width="12.85546875" style="21" customWidth="1"/>
    <col min="10140" max="10140" width="6.7109375" style="21" customWidth="1"/>
    <col min="10141" max="10159" width="8.5703125" style="21" customWidth="1"/>
    <col min="10160" max="10160" width="8" style="21" customWidth="1"/>
    <col min="10161" max="10183" width="8.5703125" style="21" customWidth="1"/>
    <col min="10184" max="10184" width="10.85546875" style="21" customWidth="1"/>
    <col min="10185" max="10394" width="11.5703125" style="21"/>
    <col min="10395" max="10395" width="12.85546875" style="21" customWidth="1"/>
    <col min="10396" max="10396" width="6.7109375" style="21" customWidth="1"/>
    <col min="10397" max="10415" width="8.5703125" style="21" customWidth="1"/>
    <col min="10416" max="10416" width="8" style="21" customWidth="1"/>
    <col min="10417" max="10439" width="8.5703125" style="21" customWidth="1"/>
    <col min="10440" max="10440" width="10.85546875" style="21" customWidth="1"/>
    <col min="10441" max="10650" width="11.5703125" style="21"/>
    <col min="10651" max="10651" width="12.85546875" style="21" customWidth="1"/>
    <col min="10652" max="10652" width="6.7109375" style="21" customWidth="1"/>
    <col min="10653" max="10671" width="8.5703125" style="21" customWidth="1"/>
    <col min="10672" max="10672" width="8" style="21" customWidth="1"/>
    <col min="10673" max="10695" width="8.5703125" style="21" customWidth="1"/>
    <col min="10696" max="10696" width="10.85546875" style="21" customWidth="1"/>
    <col min="10697" max="10906" width="11.5703125" style="21"/>
    <col min="10907" max="10907" width="12.85546875" style="21" customWidth="1"/>
    <col min="10908" max="10908" width="6.7109375" style="21" customWidth="1"/>
    <col min="10909" max="10927" width="8.5703125" style="21" customWidth="1"/>
    <col min="10928" max="10928" width="8" style="21" customWidth="1"/>
    <col min="10929" max="10951" width="8.5703125" style="21" customWidth="1"/>
    <col min="10952" max="10952" width="10.85546875" style="21" customWidth="1"/>
    <col min="10953" max="11162" width="11.5703125" style="21"/>
    <col min="11163" max="11163" width="12.85546875" style="21" customWidth="1"/>
    <col min="11164" max="11164" width="6.7109375" style="21" customWidth="1"/>
    <col min="11165" max="11183" width="8.5703125" style="21" customWidth="1"/>
    <col min="11184" max="11184" width="8" style="21" customWidth="1"/>
    <col min="11185" max="11207" width="8.5703125" style="21" customWidth="1"/>
    <col min="11208" max="11208" width="10.85546875" style="21" customWidth="1"/>
    <col min="11209" max="11418" width="11.5703125" style="21"/>
    <col min="11419" max="11419" width="12.85546875" style="21" customWidth="1"/>
    <col min="11420" max="11420" width="6.7109375" style="21" customWidth="1"/>
    <col min="11421" max="11439" width="8.5703125" style="21" customWidth="1"/>
    <col min="11440" max="11440" width="8" style="21" customWidth="1"/>
    <col min="11441" max="11463" width="8.5703125" style="21" customWidth="1"/>
    <col min="11464" max="11464" width="10.85546875" style="21" customWidth="1"/>
    <col min="11465" max="11674" width="11.5703125" style="21"/>
    <col min="11675" max="11675" width="12.85546875" style="21" customWidth="1"/>
    <col min="11676" max="11676" width="6.7109375" style="21" customWidth="1"/>
    <col min="11677" max="11695" width="8.5703125" style="21" customWidth="1"/>
    <col min="11696" max="11696" width="8" style="21" customWidth="1"/>
    <col min="11697" max="11719" width="8.5703125" style="21" customWidth="1"/>
    <col min="11720" max="11720" width="10.85546875" style="21" customWidth="1"/>
    <col min="11721" max="11930" width="11.5703125" style="21"/>
    <col min="11931" max="11931" width="12.85546875" style="21" customWidth="1"/>
    <col min="11932" max="11932" width="6.7109375" style="21" customWidth="1"/>
    <col min="11933" max="11951" width="8.5703125" style="21" customWidth="1"/>
    <col min="11952" max="11952" width="8" style="21" customWidth="1"/>
    <col min="11953" max="11975" width="8.5703125" style="21" customWidth="1"/>
    <col min="11976" max="11976" width="10.85546875" style="21" customWidth="1"/>
    <col min="11977" max="12186" width="11.5703125" style="21"/>
    <col min="12187" max="12187" width="12.85546875" style="21" customWidth="1"/>
    <col min="12188" max="12188" width="6.7109375" style="21" customWidth="1"/>
    <col min="12189" max="12207" width="8.5703125" style="21" customWidth="1"/>
    <col min="12208" max="12208" width="8" style="21" customWidth="1"/>
    <col min="12209" max="12231" width="8.5703125" style="21" customWidth="1"/>
    <col min="12232" max="12232" width="10.85546875" style="21" customWidth="1"/>
    <col min="12233" max="12442" width="11.5703125" style="21"/>
    <col min="12443" max="12443" width="12.85546875" style="21" customWidth="1"/>
    <col min="12444" max="12444" width="6.7109375" style="21" customWidth="1"/>
    <col min="12445" max="12463" width="8.5703125" style="21" customWidth="1"/>
    <col min="12464" max="12464" width="8" style="21" customWidth="1"/>
    <col min="12465" max="12487" width="8.5703125" style="21" customWidth="1"/>
    <col min="12488" max="12488" width="10.85546875" style="21" customWidth="1"/>
    <col min="12489" max="12698" width="11.5703125" style="21"/>
    <col min="12699" max="12699" width="12.85546875" style="21" customWidth="1"/>
    <col min="12700" max="12700" width="6.7109375" style="21" customWidth="1"/>
    <col min="12701" max="12719" width="8.5703125" style="21" customWidth="1"/>
    <col min="12720" max="12720" width="8" style="21" customWidth="1"/>
    <col min="12721" max="12743" width="8.5703125" style="21" customWidth="1"/>
    <col min="12744" max="12744" width="10.85546875" style="21" customWidth="1"/>
    <col min="12745" max="12954" width="11.5703125" style="21"/>
    <col min="12955" max="12955" width="12.85546875" style="21" customWidth="1"/>
    <col min="12956" max="12956" width="6.7109375" style="21" customWidth="1"/>
    <col min="12957" max="12975" width="8.5703125" style="21" customWidth="1"/>
    <col min="12976" max="12976" width="8" style="21" customWidth="1"/>
    <col min="12977" max="12999" width="8.5703125" style="21" customWidth="1"/>
    <col min="13000" max="13000" width="10.85546875" style="21" customWidth="1"/>
    <col min="13001" max="13210" width="11.5703125" style="21"/>
    <col min="13211" max="13211" width="12.85546875" style="21" customWidth="1"/>
    <col min="13212" max="13212" width="6.7109375" style="21" customWidth="1"/>
    <col min="13213" max="13231" width="8.5703125" style="21" customWidth="1"/>
    <col min="13232" max="13232" width="8" style="21" customWidth="1"/>
    <col min="13233" max="13255" width="8.5703125" style="21" customWidth="1"/>
    <col min="13256" max="13256" width="10.85546875" style="21" customWidth="1"/>
    <col min="13257" max="13466" width="11.5703125" style="21"/>
    <col min="13467" max="13467" width="12.85546875" style="21" customWidth="1"/>
    <col min="13468" max="13468" width="6.7109375" style="21" customWidth="1"/>
    <col min="13469" max="13487" width="8.5703125" style="21" customWidth="1"/>
    <col min="13488" max="13488" width="8" style="21" customWidth="1"/>
    <col min="13489" max="13511" width="8.5703125" style="21" customWidth="1"/>
    <col min="13512" max="13512" width="10.85546875" style="21" customWidth="1"/>
    <col min="13513" max="13722" width="11.5703125" style="21"/>
    <col min="13723" max="13723" width="12.85546875" style="21" customWidth="1"/>
    <col min="13724" max="13724" width="6.7109375" style="21" customWidth="1"/>
    <col min="13725" max="13743" width="8.5703125" style="21" customWidth="1"/>
    <col min="13744" max="13744" width="8" style="21" customWidth="1"/>
    <col min="13745" max="13767" width="8.5703125" style="21" customWidth="1"/>
    <col min="13768" max="13768" width="10.85546875" style="21" customWidth="1"/>
    <col min="13769" max="13978" width="11.5703125" style="21"/>
    <col min="13979" max="13979" width="12.85546875" style="21" customWidth="1"/>
    <col min="13980" max="13980" width="6.7109375" style="21" customWidth="1"/>
    <col min="13981" max="13999" width="8.5703125" style="21" customWidth="1"/>
    <col min="14000" max="14000" width="8" style="21" customWidth="1"/>
    <col min="14001" max="14023" width="8.5703125" style="21" customWidth="1"/>
    <col min="14024" max="14024" width="10.85546875" style="21" customWidth="1"/>
    <col min="14025" max="14234" width="11.5703125" style="21"/>
    <col min="14235" max="14235" width="12.85546875" style="21" customWidth="1"/>
    <col min="14236" max="14236" width="6.7109375" style="21" customWidth="1"/>
    <col min="14237" max="14255" width="8.5703125" style="21" customWidth="1"/>
    <col min="14256" max="14256" width="8" style="21" customWidth="1"/>
    <col min="14257" max="14279" width="8.5703125" style="21" customWidth="1"/>
    <col min="14280" max="14280" width="10.85546875" style="21" customWidth="1"/>
    <col min="14281" max="14490" width="11.5703125" style="21"/>
    <col min="14491" max="14491" width="12.85546875" style="21" customWidth="1"/>
    <col min="14492" max="14492" width="6.7109375" style="21" customWidth="1"/>
    <col min="14493" max="14511" width="8.5703125" style="21" customWidth="1"/>
    <col min="14512" max="14512" width="8" style="21" customWidth="1"/>
    <col min="14513" max="14535" width="8.5703125" style="21" customWidth="1"/>
    <col min="14536" max="14536" width="10.85546875" style="21" customWidth="1"/>
    <col min="14537" max="14746" width="11.5703125" style="21"/>
    <col min="14747" max="14747" width="12.85546875" style="21" customWidth="1"/>
    <col min="14748" max="14748" width="6.7109375" style="21" customWidth="1"/>
    <col min="14749" max="14767" width="8.5703125" style="21" customWidth="1"/>
    <col min="14768" max="14768" width="8" style="21" customWidth="1"/>
    <col min="14769" max="14791" width="8.5703125" style="21" customWidth="1"/>
    <col min="14792" max="14792" width="10.85546875" style="21" customWidth="1"/>
    <col min="14793" max="15002" width="11.5703125" style="21"/>
    <col min="15003" max="15003" width="12.85546875" style="21" customWidth="1"/>
    <col min="15004" max="15004" width="6.7109375" style="21" customWidth="1"/>
    <col min="15005" max="15023" width="8.5703125" style="21" customWidth="1"/>
    <col min="15024" max="15024" width="8" style="21" customWidth="1"/>
    <col min="15025" max="15047" width="8.5703125" style="21" customWidth="1"/>
    <col min="15048" max="15048" width="10.85546875" style="21" customWidth="1"/>
    <col min="15049" max="15258" width="11.5703125" style="21"/>
    <col min="15259" max="15259" width="12.85546875" style="21" customWidth="1"/>
    <col min="15260" max="15260" width="6.7109375" style="21" customWidth="1"/>
    <col min="15261" max="15279" width="8.5703125" style="21" customWidth="1"/>
    <col min="15280" max="15280" width="8" style="21" customWidth="1"/>
    <col min="15281" max="15303" width="8.5703125" style="21" customWidth="1"/>
    <col min="15304" max="15304" width="10.85546875" style="21" customWidth="1"/>
    <col min="15305" max="15514" width="11.5703125" style="21"/>
    <col min="15515" max="15515" width="12.85546875" style="21" customWidth="1"/>
    <col min="15516" max="15516" width="6.7109375" style="21" customWidth="1"/>
    <col min="15517" max="15535" width="8.5703125" style="21" customWidth="1"/>
    <col min="15536" max="15536" width="8" style="21" customWidth="1"/>
    <col min="15537" max="15559" width="8.5703125" style="21" customWidth="1"/>
    <col min="15560" max="15560" width="10.85546875" style="21" customWidth="1"/>
    <col min="15561" max="15770" width="11.5703125" style="21"/>
    <col min="15771" max="15771" width="12.85546875" style="21" customWidth="1"/>
    <col min="15772" max="15772" width="6.7109375" style="21" customWidth="1"/>
    <col min="15773" max="15791" width="8.5703125" style="21" customWidth="1"/>
    <col min="15792" max="15792" width="8" style="21" customWidth="1"/>
    <col min="15793" max="15815" width="8.5703125" style="21" customWidth="1"/>
    <col min="15816" max="15816" width="10.85546875" style="21" customWidth="1"/>
    <col min="15817" max="16026" width="11.5703125" style="21"/>
    <col min="16027" max="16027" width="12.85546875" style="21" customWidth="1"/>
    <col min="16028" max="16028" width="6.7109375" style="21" customWidth="1"/>
    <col min="16029" max="16047" width="8.5703125" style="21" customWidth="1"/>
    <col min="16048" max="16048" width="8" style="21" customWidth="1"/>
    <col min="16049" max="16071" width="8.5703125" style="21" customWidth="1"/>
    <col min="16072" max="16072" width="10.85546875" style="21" customWidth="1"/>
    <col min="16073" max="16384" width="11.5703125" style="21"/>
  </cols>
  <sheetData>
    <row r="1" spans="1:20" ht="20.100000000000001" customHeight="1">
      <c r="A1" s="302" t="s">
        <v>58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</row>
    <row r="2" spans="1:20" ht="20.100000000000001" customHeight="1">
      <c r="A2" s="71"/>
      <c r="B2" s="71"/>
      <c r="O2" s="71"/>
      <c r="P2" s="71"/>
      <c r="Q2" s="71"/>
      <c r="R2" s="71"/>
    </row>
    <row r="3" spans="1:20" ht="20.100000000000001" customHeight="1"/>
    <row r="4" spans="1:20" ht="20.100000000000001" customHeight="1">
      <c r="D4" s="261" t="s">
        <v>51</v>
      </c>
      <c r="E4" s="261" t="s">
        <v>44</v>
      </c>
      <c r="F4" s="303" t="s">
        <v>48</v>
      </c>
      <c r="G4" s="303"/>
      <c r="H4" s="303"/>
      <c r="I4" s="303" t="s">
        <v>49</v>
      </c>
      <c r="J4" s="303"/>
      <c r="K4" s="303"/>
    </row>
    <row r="5" spans="1:20" ht="20.100000000000001" customHeight="1">
      <c r="A5"/>
      <c r="C5"/>
      <c r="D5" s="261"/>
      <c r="E5" s="261"/>
      <c r="F5" s="70" t="s">
        <v>40</v>
      </c>
      <c r="G5" s="70" t="s">
        <v>41</v>
      </c>
      <c r="H5" s="70" t="s">
        <v>42</v>
      </c>
      <c r="I5" s="70" t="s">
        <v>43</v>
      </c>
      <c r="J5" s="70" t="s">
        <v>37</v>
      </c>
      <c r="K5" s="70" t="s">
        <v>38</v>
      </c>
      <c r="L5"/>
      <c r="M5"/>
      <c r="N5"/>
      <c r="O5"/>
      <c r="P5"/>
      <c r="Q5"/>
      <c r="R5"/>
      <c r="S5"/>
      <c r="T5"/>
    </row>
    <row r="6" spans="1:20" ht="24" customHeight="1">
      <c r="A6"/>
      <c r="D6" s="261"/>
      <c r="E6" s="68" t="s">
        <v>24</v>
      </c>
      <c r="F6" s="42">
        <v>28</v>
      </c>
      <c r="G6" s="42">
        <v>29</v>
      </c>
      <c r="H6" s="42">
        <v>30</v>
      </c>
      <c r="I6" s="42">
        <v>1</v>
      </c>
      <c r="J6" s="42">
        <v>2</v>
      </c>
      <c r="K6" s="42">
        <v>3</v>
      </c>
    </row>
    <row r="7" spans="1:20" ht="23.25" customHeight="1">
      <c r="A7"/>
      <c r="D7" s="276" t="s">
        <v>52</v>
      </c>
      <c r="E7" s="22">
        <v>1</v>
      </c>
      <c r="F7" s="130" t="s">
        <v>14</v>
      </c>
      <c r="G7" s="127" t="s">
        <v>12</v>
      </c>
      <c r="H7" s="128" t="s">
        <v>11</v>
      </c>
      <c r="I7" s="135" t="s">
        <v>13</v>
      </c>
      <c r="J7" s="129" t="s">
        <v>10</v>
      </c>
      <c r="K7" s="128" t="s">
        <v>11</v>
      </c>
    </row>
    <row r="8" spans="1:20" ht="23.25" customHeight="1">
      <c r="A8"/>
      <c r="D8" s="301"/>
      <c r="E8" s="22">
        <v>2</v>
      </c>
      <c r="F8" s="140" t="s">
        <v>25</v>
      </c>
      <c r="G8" s="128" t="s">
        <v>11</v>
      </c>
      <c r="H8" s="127" t="s">
        <v>12</v>
      </c>
      <c r="I8" s="128" t="s">
        <v>11</v>
      </c>
      <c r="J8" s="161" t="s">
        <v>61</v>
      </c>
      <c r="K8" s="129" t="s">
        <v>10</v>
      </c>
    </row>
    <row r="9" spans="1:20" ht="23.25" customHeight="1">
      <c r="A9"/>
      <c r="D9" s="301"/>
      <c r="E9" s="22">
        <v>3</v>
      </c>
      <c r="F9" s="137" t="s">
        <v>10</v>
      </c>
      <c r="G9" s="214" t="s">
        <v>16</v>
      </c>
      <c r="H9" s="128" t="s">
        <v>11</v>
      </c>
      <c r="I9" s="127" t="s">
        <v>12</v>
      </c>
      <c r="J9" s="128" t="s">
        <v>11</v>
      </c>
      <c r="K9" s="135" t="s">
        <v>13</v>
      </c>
    </row>
    <row r="10" spans="1:20" ht="23.25" customHeight="1">
      <c r="A10"/>
      <c r="D10" s="301"/>
      <c r="E10" s="22">
        <v>4</v>
      </c>
      <c r="F10" s="138" t="s">
        <v>12</v>
      </c>
      <c r="G10" s="129" t="s">
        <v>10</v>
      </c>
      <c r="H10" s="214" t="s">
        <v>16</v>
      </c>
      <c r="I10" s="128" t="s">
        <v>11</v>
      </c>
      <c r="J10" s="127" t="s">
        <v>12</v>
      </c>
      <c r="K10" s="128" t="s">
        <v>11</v>
      </c>
    </row>
    <row r="11" spans="1:20" ht="23.25" customHeight="1">
      <c r="A11"/>
      <c r="D11" s="301"/>
      <c r="E11" s="22">
        <v>5</v>
      </c>
      <c r="F11" s="139" t="s">
        <v>11</v>
      </c>
      <c r="G11" s="127" t="s">
        <v>12</v>
      </c>
      <c r="H11" s="129" t="s">
        <v>10</v>
      </c>
      <c r="I11" s="214" t="s">
        <v>16</v>
      </c>
      <c r="J11" s="128" t="s">
        <v>11</v>
      </c>
      <c r="K11" s="127" t="s">
        <v>12</v>
      </c>
    </row>
    <row r="12" spans="1:20" ht="23.25" customHeight="1">
      <c r="A12"/>
      <c r="D12" s="301"/>
      <c r="E12" s="22">
        <v>6</v>
      </c>
      <c r="F12" s="130" t="s">
        <v>14</v>
      </c>
      <c r="G12" s="128" t="s">
        <v>11</v>
      </c>
      <c r="H12" s="127" t="s">
        <v>12</v>
      </c>
      <c r="I12" s="129" t="s">
        <v>10</v>
      </c>
      <c r="J12" s="214" t="s">
        <v>16</v>
      </c>
      <c r="K12" s="128" t="s">
        <v>11</v>
      </c>
    </row>
    <row r="13" spans="1:20" ht="23.25" customHeight="1">
      <c r="A13"/>
      <c r="D13" s="301" t="s">
        <v>53</v>
      </c>
      <c r="E13" s="22">
        <v>7</v>
      </c>
      <c r="F13" s="131" t="s">
        <v>34</v>
      </c>
      <c r="G13" s="162" t="s">
        <v>65</v>
      </c>
      <c r="H13" s="128" t="s">
        <v>11</v>
      </c>
      <c r="I13" s="127" t="s">
        <v>12</v>
      </c>
      <c r="J13" s="129" t="s">
        <v>10</v>
      </c>
      <c r="K13" s="214" t="s">
        <v>16</v>
      </c>
    </row>
    <row r="14" spans="1:20" ht="23.25" customHeight="1">
      <c r="A14"/>
      <c r="D14" s="301"/>
      <c r="E14" s="22">
        <v>8</v>
      </c>
      <c r="F14" s="139" t="s">
        <v>11</v>
      </c>
      <c r="G14" s="135" t="s">
        <v>13</v>
      </c>
      <c r="H14" s="134" t="s">
        <v>14</v>
      </c>
      <c r="I14" s="128" t="s">
        <v>11</v>
      </c>
      <c r="J14" s="127" t="s">
        <v>12</v>
      </c>
      <c r="K14" s="129" t="s">
        <v>10</v>
      </c>
    </row>
    <row r="15" spans="1:20" ht="23.25" customHeight="1">
      <c r="A15"/>
      <c r="D15" s="301"/>
      <c r="E15" s="22">
        <v>9</v>
      </c>
      <c r="F15" s="137" t="s">
        <v>10</v>
      </c>
      <c r="G15" s="128" t="s">
        <v>11</v>
      </c>
      <c r="H15" s="161" t="s">
        <v>62</v>
      </c>
      <c r="I15" s="162" t="s">
        <v>65</v>
      </c>
      <c r="J15" s="128" t="s">
        <v>11</v>
      </c>
      <c r="K15" s="127" t="s">
        <v>12</v>
      </c>
    </row>
    <row r="16" spans="1:20" ht="23.25" customHeight="1">
      <c r="A16"/>
      <c r="D16" s="301"/>
      <c r="E16" s="22">
        <v>10</v>
      </c>
      <c r="F16" s="131" t="s">
        <v>34</v>
      </c>
      <c r="G16" s="163" t="s">
        <v>59</v>
      </c>
      <c r="H16" s="128" t="s">
        <v>11</v>
      </c>
      <c r="I16" s="161" t="s">
        <v>62</v>
      </c>
      <c r="J16" s="134" t="s">
        <v>14</v>
      </c>
      <c r="K16" s="128" t="s">
        <v>11</v>
      </c>
    </row>
    <row r="17" spans="1:20" ht="23.25" customHeight="1">
      <c r="A17"/>
      <c r="D17" s="301"/>
      <c r="E17" s="22">
        <v>11</v>
      </c>
      <c r="F17" s="139" t="s">
        <v>11</v>
      </c>
      <c r="G17" s="131" t="s">
        <v>34</v>
      </c>
      <c r="H17" s="163" t="s">
        <v>59</v>
      </c>
      <c r="I17" s="128" t="s">
        <v>11</v>
      </c>
      <c r="J17" s="161" t="s">
        <v>62</v>
      </c>
      <c r="K17" s="162" t="s">
        <v>65</v>
      </c>
    </row>
    <row r="18" spans="1:20" ht="23.25" customHeight="1">
      <c r="A18"/>
      <c r="D18" s="301"/>
      <c r="E18" s="22">
        <v>12</v>
      </c>
      <c r="F18" s="138" t="s">
        <v>12</v>
      </c>
      <c r="G18" s="128" t="s">
        <v>11</v>
      </c>
      <c r="H18" s="131" t="s">
        <v>34</v>
      </c>
      <c r="I18" s="163" t="s">
        <v>59</v>
      </c>
      <c r="J18" s="128" t="s">
        <v>11</v>
      </c>
      <c r="K18" s="161" t="s">
        <v>62</v>
      </c>
    </row>
    <row r="19" spans="1:20" ht="23.25" customHeight="1">
      <c r="A19"/>
      <c r="D19" s="301" t="s">
        <v>57</v>
      </c>
      <c r="E19" s="22">
        <v>13</v>
      </c>
      <c r="F19" s="128" t="s">
        <v>11</v>
      </c>
      <c r="G19" s="127" t="s">
        <v>12</v>
      </c>
      <c r="H19" s="128" t="s">
        <v>11</v>
      </c>
      <c r="I19" s="131" t="s">
        <v>34</v>
      </c>
      <c r="J19" s="163" t="s">
        <v>59</v>
      </c>
      <c r="K19" s="128" t="s">
        <v>11</v>
      </c>
    </row>
    <row r="20" spans="1:20" ht="23.25" customHeight="1">
      <c r="A20"/>
      <c r="D20" s="301"/>
      <c r="E20" s="22">
        <v>14</v>
      </c>
      <c r="F20" s="215" t="s">
        <v>13</v>
      </c>
      <c r="G20" s="161" t="s">
        <v>63</v>
      </c>
      <c r="H20" s="127" t="s">
        <v>12</v>
      </c>
      <c r="I20" s="128" t="s">
        <v>11</v>
      </c>
      <c r="J20" s="131" t="s">
        <v>34</v>
      </c>
      <c r="K20" s="163" t="s">
        <v>59</v>
      </c>
    </row>
    <row r="21" spans="1:20" ht="23.25" customHeight="1">
      <c r="A21"/>
      <c r="D21" s="301"/>
      <c r="E21" s="22">
        <v>15</v>
      </c>
      <c r="F21" s="137" t="s">
        <v>10</v>
      </c>
      <c r="G21" s="162" t="s">
        <v>64</v>
      </c>
      <c r="H21" s="161" t="s">
        <v>61</v>
      </c>
      <c r="I21" s="127" t="s">
        <v>12</v>
      </c>
      <c r="J21" s="128" t="s">
        <v>11</v>
      </c>
      <c r="K21" s="131" t="s">
        <v>34</v>
      </c>
    </row>
    <row r="22" spans="1:20" ht="23.25" customHeight="1">
      <c r="A22"/>
      <c r="D22" s="301"/>
      <c r="E22" s="22">
        <v>16</v>
      </c>
      <c r="F22" s="141" t="s">
        <v>15</v>
      </c>
      <c r="G22" s="129" t="s">
        <v>10</v>
      </c>
      <c r="H22" s="162" t="s">
        <v>64</v>
      </c>
      <c r="I22" s="161" t="s">
        <v>63</v>
      </c>
      <c r="J22" s="127" t="s">
        <v>12</v>
      </c>
      <c r="K22" s="128" t="s">
        <v>11</v>
      </c>
    </row>
    <row r="23" spans="1:20" ht="23.25" customHeight="1">
      <c r="A23"/>
      <c r="D23" s="301"/>
      <c r="E23" s="22">
        <v>17</v>
      </c>
      <c r="F23" s="128" t="s">
        <v>11</v>
      </c>
      <c r="G23" s="134" t="s">
        <v>14</v>
      </c>
      <c r="H23" s="129" t="s">
        <v>10</v>
      </c>
      <c r="I23" s="162" t="s">
        <v>64</v>
      </c>
      <c r="J23" s="141" t="s">
        <v>15</v>
      </c>
      <c r="K23" s="127" t="s">
        <v>12</v>
      </c>
    </row>
    <row r="24" spans="1:20" ht="23.25" customHeight="1">
      <c r="A24"/>
      <c r="D24" s="301"/>
      <c r="E24" s="22">
        <v>18</v>
      </c>
      <c r="F24" s="134" t="s">
        <v>14</v>
      </c>
      <c r="G24" s="128" t="s">
        <v>11</v>
      </c>
      <c r="H24" s="162" t="s">
        <v>65</v>
      </c>
      <c r="I24" s="129" t="s">
        <v>10</v>
      </c>
      <c r="J24" s="162" t="s">
        <v>64</v>
      </c>
      <c r="K24" s="161" t="s">
        <v>63</v>
      </c>
    </row>
    <row r="25" spans="1:20" ht="23.25" customHeight="1">
      <c r="A25"/>
      <c r="D25" s="301" t="s">
        <v>55</v>
      </c>
      <c r="E25" s="22">
        <v>19</v>
      </c>
      <c r="F25" s="127" t="s">
        <v>12</v>
      </c>
      <c r="G25" s="133" t="s">
        <v>34</v>
      </c>
      <c r="H25" s="128" t="s">
        <v>11</v>
      </c>
      <c r="I25" s="134" t="s">
        <v>14</v>
      </c>
      <c r="J25" s="129" t="s">
        <v>10</v>
      </c>
      <c r="K25" s="162" t="s">
        <v>64</v>
      </c>
    </row>
    <row r="26" spans="1:20" ht="23.25" customHeight="1">
      <c r="A26"/>
      <c r="D26" s="301"/>
      <c r="E26" s="22">
        <v>20</v>
      </c>
      <c r="F26" s="139" t="s">
        <v>11</v>
      </c>
      <c r="G26" s="163" t="s">
        <v>60</v>
      </c>
      <c r="H26" s="133" t="s">
        <v>34</v>
      </c>
      <c r="I26" s="128" t="s">
        <v>11</v>
      </c>
      <c r="J26" s="162" t="s">
        <v>65</v>
      </c>
      <c r="K26" s="129" t="s">
        <v>10</v>
      </c>
    </row>
    <row r="27" spans="1:20" ht="23.25" customHeight="1">
      <c r="A27"/>
      <c r="D27" s="301"/>
      <c r="E27" s="22">
        <v>21</v>
      </c>
      <c r="F27" s="137" t="s">
        <v>10</v>
      </c>
      <c r="G27" s="128" t="s">
        <v>11</v>
      </c>
      <c r="H27" s="163" t="s">
        <v>60</v>
      </c>
      <c r="I27" s="133" t="s">
        <v>34</v>
      </c>
      <c r="J27" s="128" t="s">
        <v>11</v>
      </c>
      <c r="K27" s="134" t="s">
        <v>14</v>
      </c>
    </row>
    <row r="28" spans="1:20" ht="23.25" customHeight="1">
      <c r="A28"/>
      <c r="D28" s="301"/>
      <c r="E28" s="22">
        <v>22</v>
      </c>
      <c r="F28" s="215" t="s">
        <v>13</v>
      </c>
      <c r="G28" s="129" t="s">
        <v>10</v>
      </c>
      <c r="H28" s="128" t="s">
        <v>11</v>
      </c>
      <c r="I28" s="163" t="s">
        <v>60</v>
      </c>
      <c r="J28" s="133" t="s">
        <v>34</v>
      </c>
      <c r="K28" s="128" t="s">
        <v>11</v>
      </c>
    </row>
    <row r="29" spans="1:20" ht="23.25" customHeight="1">
      <c r="A29"/>
      <c r="D29" s="301"/>
      <c r="E29" s="22">
        <v>23</v>
      </c>
      <c r="F29" s="139" t="s">
        <v>11</v>
      </c>
      <c r="G29" s="135" t="s">
        <v>13</v>
      </c>
      <c r="H29" s="129" t="s">
        <v>10</v>
      </c>
      <c r="I29" s="128" t="s">
        <v>11</v>
      </c>
      <c r="J29" s="163" t="s">
        <v>60</v>
      </c>
      <c r="K29" s="133" t="s">
        <v>34</v>
      </c>
    </row>
    <row r="30" spans="1:20" ht="23.25" customHeight="1">
      <c r="A30"/>
      <c r="D30" s="301"/>
      <c r="E30" s="22">
        <v>24</v>
      </c>
      <c r="F30" s="214" t="s">
        <v>16</v>
      </c>
      <c r="G30" s="128" t="s">
        <v>11</v>
      </c>
      <c r="H30" s="161" t="s">
        <v>61</v>
      </c>
      <c r="I30" s="129" t="s">
        <v>10</v>
      </c>
      <c r="J30" s="128" t="s">
        <v>11</v>
      </c>
      <c r="K30" s="163" t="s">
        <v>60</v>
      </c>
    </row>
    <row r="31" spans="1:20" ht="23.25" customHeight="1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ht="23.25" customHeight="1">
      <c r="A32"/>
      <c r="C32"/>
      <c r="D32" s="114"/>
      <c r="E32" s="197"/>
      <c r="F32" s="197"/>
      <c r="G32" s="197"/>
      <c r="H32" s="197"/>
      <c r="I32" s="197">
        <v>10</v>
      </c>
      <c r="J32" s="196"/>
      <c r="K32" s="196"/>
      <c r="L32" s="52"/>
      <c r="M32"/>
      <c r="N32"/>
      <c r="O32"/>
      <c r="P32"/>
      <c r="Q32"/>
      <c r="R32"/>
      <c r="S32"/>
      <c r="T32"/>
    </row>
    <row r="33" spans="1:12" ht="23.25" customHeight="1">
      <c r="A33"/>
      <c r="D33" s="57"/>
      <c r="E33" s="32" t="s">
        <v>10</v>
      </c>
      <c r="F33" s="198">
        <f>COUNTIF(F$7:K$30,"PAN")</f>
        <v>19</v>
      </c>
      <c r="G33" s="199"/>
      <c r="H33" s="124" t="s">
        <v>59</v>
      </c>
      <c r="I33" s="198">
        <f>COUNTIF(F$7:K$30,"PAN-C")</f>
        <v>5</v>
      </c>
      <c r="J33" s="196"/>
      <c r="K33" s="114"/>
      <c r="L33" s="52"/>
    </row>
    <row r="34" spans="1:12" ht="23.25" customHeight="1">
      <c r="A34"/>
      <c r="D34" s="121"/>
      <c r="E34" s="30" t="s">
        <v>12</v>
      </c>
      <c r="F34" s="198">
        <f>COUNTIF(F$7:K$30,"PRD")</f>
        <v>18</v>
      </c>
      <c r="G34" s="198"/>
      <c r="H34" s="124" t="s">
        <v>60</v>
      </c>
      <c r="I34" s="198">
        <f>COUNTIF(F$7:K$30,"PRD-C")</f>
        <v>5</v>
      </c>
      <c r="J34" s="196"/>
      <c r="K34" s="57"/>
      <c r="L34" s="52"/>
    </row>
    <row r="35" spans="1:12" ht="23.25" customHeight="1">
      <c r="A35"/>
      <c r="D35" s="59"/>
      <c r="E35" s="143"/>
      <c r="F35" s="198"/>
      <c r="G35" s="201"/>
      <c r="H35" s="204"/>
      <c r="I35" s="198"/>
      <c r="J35" s="202">
        <f>SUM(I33:I34)</f>
        <v>10</v>
      </c>
      <c r="K35" s="121"/>
      <c r="L35" s="52"/>
    </row>
    <row r="36" spans="1:12" ht="23.25" customHeight="1">
      <c r="A36"/>
      <c r="D36" s="122"/>
      <c r="E36" s="29" t="s">
        <v>11</v>
      </c>
      <c r="F36" s="198">
        <f>COUNTIF(F$7:K$30,"PRI")</f>
        <v>42</v>
      </c>
      <c r="G36" s="201"/>
      <c r="H36" s="126" t="s">
        <v>61</v>
      </c>
      <c r="I36" s="198">
        <f>COUNTIF(F$7:K$30,"PRI-C")</f>
        <v>3</v>
      </c>
      <c r="J36" s="202"/>
      <c r="K36" s="59"/>
      <c r="L36" s="52"/>
    </row>
    <row r="37" spans="1:12" ht="23.25" customHeight="1">
      <c r="A37"/>
      <c r="D37" s="53"/>
      <c r="E37" s="35" t="s">
        <v>14</v>
      </c>
      <c r="F37" s="198">
        <f>COUNTIF(F$7:K$30,"PVEM")</f>
        <v>8</v>
      </c>
      <c r="G37" s="201"/>
      <c r="H37" s="126" t="s">
        <v>62</v>
      </c>
      <c r="I37" s="198">
        <f>COUNTIF(F$7:K$30,"PVEM-C")</f>
        <v>4</v>
      </c>
      <c r="J37" s="202"/>
      <c r="K37" s="122"/>
      <c r="L37" s="52"/>
    </row>
    <row r="38" spans="1:12" ht="23.25" customHeight="1">
      <c r="A38"/>
      <c r="D38" s="54"/>
      <c r="E38" s="34" t="s">
        <v>16</v>
      </c>
      <c r="F38" s="198">
        <f>COUNTIF(F$7:K$30,"PNA")</f>
        <v>6</v>
      </c>
      <c r="G38" s="201"/>
      <c r="H38" s="126" t="s">
        <v>63</v>
      </c>
      <c r="I38" s="198">
        <f>COUNTIF(F$7:K$30,"PNA-C")</f>
        <v>3</v>
      </c>
      <c r="J38" s="202"/>
      <c r="K38" s="114"/>
    </row>
    <row r="39" spans="1:12" ht="23.25" customHeight="1">
      <c r="A39"/>
      <c r="D39" s="54"/>
      <c r="E39" s="143"/>
      <c r="F39" s="198"/>
      <c r="G39" s="201"/>
      <c r="H39" s="204"/>
      <c r="I39" s="198"/>
      <c r="J39" s="202">
        <f>SUM(I36:I38)</f>
        <v>10</v>
      </c>
      <c r="K39" s="114"/>
    </row>
    <row r="40" spans="1:12" ht="23.25" customHeight="1">
      <c r="A40"/>
      <c r="D40" s="54"/>
      <c r="E40" s="31" t="s">
        <v>13</v>
      </c>
      <c r="F40" s="198">
        <f>COUNTIF(F$7:K$30,"PT")</f>
        <v>6</v>
      </c>
      <c r="G40" s="201"/>
      <c r="H40" s="123" t="s">
        <v>64</v>
      </c>
      <c r="I40" s="198">
        <f>COUNTIF(F$7:K$30,"PT-C")</f>
        <v>5</v>
      </c>
      <c r="J40" s="202"/>
      <c r="K40" s="66"/>
    </row>
    <row r="41" spans="1:12" ht="23.25" customHeight="1">
      <c r="A41"/>
      <c r="D41" s="54"/>
      <c r="E41" s="33" t="s">
        <v>15</v>
      </c>
      <c r="F41" s="198">
        <f>COUNTIF(F$7:K$30,"CONV")</f>
        <v>2</v>
      </c>
      <c r="G41" s="201"/>
      <c r="H41" s="123" t="s">
        <v>65</v>
      </c>
      <c r="I41" s="198">
        <f>COUNTIF(F$7:K$30,"CONV-C")</f>
        <v>5</v>
      </c>
      <c r="J41" s="202"/>
      <c r="K41" s="66"/>
    </row>
    <row r="42" spans="1:12" ht="23.25" customHeight="1">
      <c r="A42"/>
      <c r="D42" s="54"/>
      <c r="E42" s="143"/>
      <c r="F42" s="198"/>
      <c r="G42" s="201"/>
      <c r="H42" s="198"/>
      <c r="I42" s="198"/>
      <c r="J42" s="205">
        <f>SUM(I40:I41)</f>
        <v>10</v>
      </c>
      <c r="K42" s="66"/>
    </row>
    <row r="43" spans="1:12" ht="15" customHeight="1">
      <c r="D43" s="54"/>
      <c r="E43" s="28" t="s">
        <v>34</v>
      </c>
      <c r="F43" s="198">
        <f>COUNTIF(F$7:K$30,"PRS")</f>
        <v>12</v>
      </c>
      <c r="G43" s="119"/>
      <c r="H43" s="198"/>
      <c r="I43" s="198"/>
      <c r="J43" s="143"/>
      <c r="K43" s="143"/>
    </row>
    <row r="44" spans="1:12" ht="15" customHeight="1">
      <c r="D44" s="54"/>
      <c r="E44" s="203" t="s">
        <v>25</v>
      </c>
      <c r="F44" s="198">
        <f>COUNTIF(F$7:K$30,"AUT")</f>
        <v>1</v>
      </c>
      <c r="G44" s="119"/>
      <c r="H44" s="119"/>
      <c r="I44" s="119"/>
      <c r="J44" s="66">
        <f>SUM(J42,J39,J35)</f>
        <v>30</v>
      </c>
      <c r="K44" s="143"/>
    </row>
    <row r="45" spans="1:12" ht="15" customHeight="1">
      <c r="C45"/>
      <c r="D45" s="52"/>
      <c r="E45" s="143"/>
      <c r="F45" s="66">
        <f>SUM(F33:F44)</f>
        <v>114</v>
      </c>
      <c r="G45" s="143"/>
      <c r="H45" s="143"/>
      <c r="I45" s="143"/>
      <c r="J45" s="143"/>
      <c r="K45" s="143"/>
    </row>
    <row r="46" spans="1:12" ht="15" customHeight="1">
      <c r="B46"/>
      <c r="C46"/>
      <c r="D46" s="52"/>
      <c r="E46" s="143"/>
      <c r="F46" s="66"/>
      <c r="G46" s="143"/>
      <c r="H46" s="146">
        <f>SUM(F45+J44)</f>
        <v>144</v>
      </c>
      <c r="I46" s="143"/>
      <c r="J46" s="143"/>
      <c r="K46" s="143"/>
    </row>
    <row r="47" spans="1:12" ht="15">
      <c r="B47"/>
      <c r="C47"/>
      <c r="D47" s="52"/>
      <c r="E47" s="143"/>
      <c r="F47" s="143"/>
      <c r="G47" s="143"/>
      <c r="H47" s="143"/>
      <c r="I47" s="143"/>
      <c r="J47" s="143"/>
      <c r="K47" s="143"/>
    </row>
    <row r="48" spans="1:12" ht="15">
      <c r="B48"/>
      <c r="C48"/>
      <c r="D48" s="52"/>
      <c r="E48" s="143"/>
      <c r="F48" s="143"/>
      <c r="G48" s="143"/>
      <c r="H48" s="143"/>
      <c r="I48" s="143"/>
      <c r="J48" s="143"/>
      <c r="K48" s="143"/>
    </row>
    <row r="49" spans="2:11" ht="15">
      <c r="B49"/>
      <c r="C49"/>
      <c r="D49" s="52"/>
      <c r="E49" s="52"/>
      <c r="F49" s="52"/>
      <c r="G49" s="52"/>
      <c r="H49" s="52"/>
      <c r="I49" s="52"/>
      <c r="J49" s="52"/>
      <c r="K49" s="54"/>
    </row>
    <row r="50" spans="2:11" ht="13.5" customHeight="1">
      <c r="B50"/>
      <c r="C50"/>
      <c r="D50" s="52"/>
      <c r="E50" s="52"/>
      <c r="F50" s="52"/>
      <c r="G50" s="52"/>
      <c r="H50" s="52"/>
      <c r="I50" s="52"/>
      <c r="J50" s="52"/>
      <c r="K50" s="54"/>
    </row>
    <row r="51" spans="2:11" ht="15">
      <c r="B51"/>
      <c r="C51"/>
      <c r="D51"/>
      <c r="E51"/>
      <c r="F51"/>
      <c r="G51"/>
      <c r="H51"/>
      <c r="I51"/>
      <c r="J51"/>
    </row>
    <row r="52" spans="2:11" ht="15">
      <c r="B52"/>
      <c r="C52"/>
      <c r="D52"/>
      <c r="E52"/>
      <c r="F52"/>
      <c r="G52"/>
      <c r="H52"/>
      <c r="I52"/>
      <c r="J52"/>
    </row>
    <row r="53" spans="2:11" ht="15">
      <c r="B53"/>
      <c r="C53"/>
      <c r="D53"/>
      <c r="E53"/>
      <c r="F53"/>
      <c r="G53"/>
      <c r="H53"/>
      <c r="I53"/>
      <c r="J53"/>
    </row>
    <row r="54" spans="2:11" ht="15">
      <c r="B54"/>
      <c r="C54"/>
      <c r="D54"/>
      <c r="E54"/>
      <c r="F54"/>
      <c r="G54"/>
      <c r="H54"/>
      <c r="I54"/>
      <c r="J54"/>
    </row>
    <row r="55" spans="2:11" ht="15">
      <c r="B55"/>
      <c r="C55"/>
      <c r="D55"/>
      <c r="E55"/>
      <c r="F55"/>
      <c r="G55"/>
      <c r="H55"/>
      <c r="I55"/>
      <c r="J55"/>
    </row>
    <row r="56" spans="2:11" ht="13.5" customHeight="1">
      <c r="B56"/>
      <c r="C56"/>
      <c r="D56"/>
      <c r="E56"/>
      <c r="F56"/>
      <c r="G56"/>
      <c r="H56"/>
      <c r="I56"/>
      <c r="J56"/>
    </row>
    <row r="57" spans="2:11" ht="15">
      <c r="B57"/>
      <c r="C57"/>
      <c r="D57"/>
      <c r="E57"/>
      <c r="F57"/>
      <c r="G57"/>
      <c r="H57"/>
      <c r="I57"/>
      <c r="J57"/>
    </row>
    <row r="58" spans="2:11" ht="15">
      <c r="B58"/>
      <c r="C58"/>
      <c r="D58"/>
      <c r="E58"/>
      <c r="F58"/>
      <c r="G58"/>
      <c r="H58"/>
      <c r="I58"/>
      <c r="J58"/>
    </row>
    <row r="59" spans="2:11" ht="14.25" customHeight="1"/>
  </sheetData>
  <mergeCells count="9">
    <mergeCell ref="D13:D18"/>
    <mergeCell ref="D19:D24"/>
    <mergeCell ref="D25:D30"/>
    <mergeCell ref="A1:S1"/>
    <mergeCell ref="D4:D6"/>
    <mergeCell ref="E4:E5"/>
    <mergeCell ref="F4:H4"/>
    <mergeCell ref="I4:K4"/>
    <mergeCell ref="D7:D12"/>
  </mergeCells>
  <printOptions horizontalCentered="1"/>
  <pageMargins left="0.19685039370078741" right="0.74803149606299213" top="0.19685039370078741" bottom="0.35433070866141736" header="0.31496062992125984" footer="0.31496062992125984"/>
  <pageSetup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T59"/>
  <sheetViews>
    <sheetView view="pageBreakPreview" zoomScale="60" zoomScaleNormal="80" workbookViewId="0">
      <selection sqref="A1:S1"/>
    </sheetView>
  </sheetViews>
  <sheetFormatPr baseColWidth="10" defaultColWidth="11.5703125" defaultRowHeight="12"/>
  <cols>
    <col min="1" max="2" width="8.5703125" style="21" customWidth="1"/>
    <col min="3" max="3" width="8.42578125" style="21" customWidth="1"/>
    <col min="4" max="4" width="12.5703125" style="21" customWidth="1"/>
    <col min="5" max="12" width="8.5703125" style="21" customWidth="1"/>
    <col min="13" max="13" width="8" style="21" customWidth="1"/>
    <col min="14" max="18" width="8.5703125" style="21" customWidth="1"/>
    <col min="19" max="20" width="8.42578125" style="21" customWidth="1"/>
    <col min="21" max="154" width="11.5703125" style="21"/>
    <col min="155" max="155" width="12.85546875" style="21" customWidth="1"/>
    <col min="156" max="156" width="6.7109375" style="21" customWidth="1"/>
    <col min="157" max="175" width="8.5703125" style="21" customWidth="1"/>
    <col min="176" max="176" width="8" style="21" customWidth="1"/>
    <col min="177" max="199" width="8.5703125" style="21" customWidth="1"/>
    <col min="200" max="200" width="10.85546875" style="21" customWidth="1"/>
    <col min="201" max="410" width="11.5703125" style="21"/>
    <col min="411" max="411" width="12.85546875" style="21" customWidth="1"/>
    <col min="412" max="412" width="6.7109375" style="21" customWidth="1"/>
    <col min="413" max="431" width="8.5703125" style="21" customWidth="1"/>
    <col min="432" max="432" width="8" style="21" customWidth="1"/>
    <col min="433" max="455" width="8.5703125" style="21" customWidth="1"/>
    <col min="456" max="456" width="10.85546875" style="21" customWidth="1"/>
    <col min="457" max="666" width="11.5703125" style="21"/>
    <col min="667" max="667" width="12.85546875" style="21" customWidth="1"/>
    <col min="668" max="668" width="6.7109375" style="21" customWidth="1"/>
    <col min="669" max="687" width="8.5703125" style="21" customWidth="1"/>
    <col min="688" max="688" width="8" style="21" customWidth="1"/>
    <col min="689" max="711" width="8.5703125" style="21" customWidth="1"/>
    <col min="712" max="712" width="10.85546875" style="21" customWidth="1"/>
    <col min="713" max="922" width="11.5703125" style="21"/>
    <col min="923" max="923" width="12.85546875" style="21" customWidth="1"/>
    <col min="924" max="924" width="6.7109375" style="21" customWidth="1"/>
    <col min="925" max="943" width="8.5703125" style="21" customWidth="1"/>
    <col min="944" max="944" width="8" style="21" customWidth="1"/>
    <col min="945" max="967" width="8.5703125" style="21" customWidth="1"/>
    <col min="968" max="968" width="10.85546875" style="21" customWidth="1"/>
    <col min="969" max="1178" width="11.5703125" style="21"/>
    <col min="1179" max="1179" width="12.85546875" style="21" customWidth="1"/>
    <col min="1180" max="1180" width="6.7109375" style="21" customWidth="1"/>
    <col min="1181" max="1199" width="8.5703125" style="21" customWidth="1"/>
    <col min="1200" max="1200" width="8" style="21" customWidth="1"/>
    <col min="1201" max="1223" width="8.5703125" style="21" customWidth="1"/>
    <col min="1224" max="1224" width="10.85546875" style="21" customWidth="1"/>
    <col min="1225" max="1434" width="11.5703125" style="21"/>
    <col min="1435" max="1435" width="12.85546875" style="21" customWidth="1"/>
    <col min="1436" max="1436" width="6.7109375" style="21" customWidth="1"/>
    <col min="1437" max="1455" width="8.5703125" style="21" customWidth="1"/>
    <col min="1456" max="1456" width="8" style="21" customWidth="1"/>
    <col min="1457" max="1479" width="8.5703125" style="21" customWidth="1"/>
    <col min="1480" max="1480" width="10.85546875" style="21" customWidth="1"/>
    <col min="1481" max="1690" width="11.5703125" style="21"/>
    <col min="1691" max="1691" width="12.85546875" style="21" customWidth="1"/>
    <col min="1692" max="1692" width="6.7109375" style="21" customWidth="1"/>
    <col min="1693" max="1711" width="8.5703125" style="21" customWidth="1"/>
    <col min="1712" max="1712" width="8" style="21" customWidth="1"/>
    <col min="1713" max="1735" width="8.5703125" style="21" customWidth="1"/>
    <col min="1736" max="1736" width="10.85546875" style="21" customWidth="1"/>
    <col min="1737" max="1946" width="11.5703125" style="21"/>
    <col min="1947" max="1947" width="12.85546875" style="21" customWidth="1"/>
    <col min="1948" max="1948" width="6.7109375" style="21" customWidth="1"/>
    <col min="1949" max="1967" width="8.5703125" style="21" customWidth="1"/>
    <col min="1968" max="1968" width="8" style="21" customWidth="1"/>
    <col min="1969" max="1991" width="8.5703125" style="21" customWidth="1"/>
    <col min="1992" max="1992" width="10.85546875" style="21" customWidth="1"/>
    <col min="1993" max="2202" width="11.5703125" style="21"/>
    <col min="2203" max="2203" width="12.85546875" style="21" customWidth="1"/>
    <col min="2204" max="2204" width="6.7109375" style="21" customWidth="1"/>
    <col min="2205" max="2223" width="8.5703125" style="21" customWidth="1"/>
    <col min="2224" max="2224" width="8" style="21" customWidth="1"/>
    <col min="2225" max="2247" width="8.5703125" style="21" customWidth="1"/>
    <col min="2248" max="2248" width="10.85546875" style="21" customWidth="1"/>
    <col min="2249" max="2458" width="11.5703125" style="21"/>
    <col min="2459" max="2459" width="12.85546875" style="21" customWidth="1"/>
    <col min="2460" max="2460" width="6.7109375" style="21" customWidth="1"/>
    <col min="2461" max="2479" width="8.5703125" style="21" customWidth="1"/>
    <col min="2480" max="2480" width="8" style="21" customWidth="1"/>
    <col min="2481" max="2503" width="8.5703125" style="21" customWidth="1"/>
    <col min="2504" max="2504" width="10.85546875" style="21" customWidth="1"/>
    <col min="2505" max="2714" width="11.5703125" style="21"/>
    <col min="2715" max="2715" width="12.85546875" style="21" customWidth="1"/>
    <col min="2716" max="2716" width="6.7109375" style="21" customWidth="1"/>
    <col min="2717" max="2735" width="8.5703125" style="21" customWidth="1"/>
    <col min="2736" max="2736" width="8" style="21" customWidth="1"/>
    <col min="2737" max="2759" width="8.5703125" style="21" customWidth="1"/>
    <col min="2760" max="2760" width="10.85546875" style="21" customWidth="1"/>
    <col min="2761" max="2970" width="11.5703125" style="21"/>
    <col min="2971" max="2971" width="12.85546875" style="21" customWidth="1"/>
    <col min="2972" max="2972" width="6.7109375" style="21" customWidth="1"/>
    <col min="2973" max="2991" width="8.5703125" style="21" customWidth="1"/>
    <col min="2992" max="2992" width="8" style="21" customWidth="1"/>
    <col min="2993" max="3015" width="8.5703125" style="21" customWidth="1"/>
    <col min="3016" max="3016" width="10.85546875" style="21" customWidth="1"/>
    <col min="3017" max="3226" width="11.5703125" style="21"/>
    <col min="3227" max="3227" width="12.85546875" style="21" customWidth="1"/>
    <col min="3228" max="3228" width="6.7109375" style="21" customWidth="1"/>
    <col min="3229" max="3247" width="8.5703125" style="21" customWidth="1"/>
    <col min="3248" max="3248" width="8" style="21" customWidth="1"/>
    <col min="3249" max="3271" width="8.5703125" style="21" customWidth="1"/>
    <col min="3272" max="3272" width="10.85546875" style="21" customWidth="1"/>
    <col min="3273" max="3482" width="11.5703125" style="21"/>
    <col min="3483" max="3483" width="12.85546875" style="21" customWidth="1"/>
    <col min="3484" max="3484" width="6.7109375" style="21" customWidth="1"/>
    <col min="3485" max="3503" width="8.5703125" style="21" customWidth="1"/>
    <col min="3504" max="3504" width="8" style="21" customWidth="1"/>
    <col min="3505" max="3527" width="8.5703125" style="21" customWidth="1"/>
    <col min="3528" max="3528" width="10.85546875" style="21" customWidth="1"/>
    <col min="3529" max="3738" width="11.5703125" style="21"/>
    <col min="3739" max="3739" width="12.85546875" style="21" customWidth="1"/>
    <col min="3740" max="3740" width="6.7109375" style="21" customWidth="1"/>
    <col min="3741" max="3759" width="8.5703125" style="21" customWidth="1"/>
    <col min="3760" max="3760" width="8" style="21" customWidth="1"/>
    <col min="3761" max="3783" width="8.5703125" style="21" customWidth="1"/>
    <col min="3784" max="3784" width="10.85546875" style="21" customWidth="1"/>
    <col min="3785" max="3994" width="11.5703125" style="21"/>
    <col min="3995" max="3995" width="12.85546875" style="21" customWidth="1"/>
    <col min="3996" max="3996" width="6.7109375" style="21" customWidth="1"/>
    <col min="3997" max="4015" width="8.5703125" style="21" customWidth="1"/>
    <col min="4016" max="4016" width="8" style="21" customWidth="1"/>
    <col min="4017" max="4039" width="8.5703125" style="21" customWidth="1"/>
    <col min="4040" max="4040" width="10.85546875" style="21" customWidth="1"/>
    <col min="4041" max="4250" width="11.5703125" style="21"/>
    <col min="4251" max="4251" width="12.85546875" style="21" customWidth="1"/>
    <col min="4252" max="4252" width="6.7109375" style="21" customWidth="1"/>
    <col min="4253" max="4271" width="8.5703125" style="21" customWidth="1"/>
    <col min="4272" max="4272" width="8" style="21" customWidth="1"/>
    <col min="4273" max="4295" width="8.5703125" style="21" customWidth="1"/>
    <col min="4296" max="4296" width="10.85546875" style="21" customWidth="1"/>
    <col min="4297" max="4506" width="11.5703125" style="21"/>
    <col min="4507" max="4507" width="12.85546875" style="21" customWidth="1"/>
    <col min="4508" max="4508" width="6.7109375" style="21" customWidth="1"/>
    <col min="4509" max="4527" width="8.5703125" style="21" customWidth="1"/>
    <col min="4528" max="4528" width="8" style="21" customWidth="1"/>
    <col min="4529" max="4551" width="8.5703125" style="21" customWidth="1"/>
    <col min="4552" max="4552" width="10.85546875" style="21" customWidth="1"/>
    <col min="4553" max="4762" width="11.5703125" style="21"/>
    <col min="4763" max="4763" width="12.85546875" style="21" customWidth="1"/>
    <col min="4764" max="4764" width="6.7109375" style="21" customWidth="1"/>
    <col min="4765" max="4783" width="8.5703125" style="21" customWidth="1"/>
    <col min="4784" max="4784" width="8" style="21" customWidth="1"/>
    <col min="4785" max="4807" width="8.5703125" style="21" customWidth="1"/>
    <col min="4808" max="4808" width="10.85546875" style="21" customWidth="1"/>
    <col min="4809" max="5018" width="11.5703125" style="21"/>
    <col min="5019" max="5019" width="12.85546875" style="21" customWidth="1"/>
    <col min="5020" max="5020" width="6.7109375" style="21" customWidth="1"/>
    <col min="5021" max="5039" width="8.5703125" style="21" customWidth="1"/>
    <col min="5040" max="5040" width="8" style="21" customWidth="1"/>
    <col min="5041" max="5063" width="8.5703125" style="21" customWidth="1"/>
    <col min="5064" max="5064" width="10.85546875" style="21" customWidth="1"/>
    <col min="5065" max="5274" width="11.5703125" style="21"/>
    <col min="5275" max="5275" width="12.85546875" style="21" customWidth="1"/>
    <col min="5276" max="5276" width="6.7109375" style="21" customWidth="1"/>
    <col min="5277" max="5295" width="8.5703125" style="21" customWidth="1"/>
    <col min="5296" max="5296" width="8" style="21" customWidth="1"/>
    <col min="5297" max="5319" width="8.5703125" style="21" customWidth="1"/>
    <col min="5320" max="5320" width="10.85546875" style="21" customWidth="1"/>
    <col min="5321" max="5530" width="11.5703125" style="21"/>
    <col min="5531" max="5531" width="12.85546875" style="21" customWidth="1"/>
    <col min="5532" max="5532" width="6.7109375" style="21" customWidth="1"/>
    <col min="5533" max="5551" width="8.5703125" style="21" customWidth="1"/>
    <col min="5552" max="5552" width="8" style="21" customWidth="1"/>
    <col min="5553" max="5575" width="8.5703125" style="21" customWidth="1"/>
    <col min="5576" max="5576" width="10.85546875" style="21" customWidth="1"/>
    <col min="5577" max="5786" width="11.5703125" style="21"/>
    <col min="5787" max="5787" width="12.85546875" style="21" customWidth="1"/>
    <col min="5788" max="5788" width="6.7109375" style="21" customWidth="1"/>
    <col min="5789" max="5807" width="8.5703125" style="21" customWidth="1"/>
    <col min="5808" max="5808" width="8" style="21" customWidth="1"/>
    <col min="5809" max="5831" width="8.5703125" style="21" customWidth="1"/>
    <col min="5832" max="5832" width="10.85546875" style="21" customWidth="1"/>
    <col min="5833" max="6042" width="11.5703125" style="21"/>
    <col min="6043" max="6043" width="12.85546875" style="21" customWidth="1"/>
    <col min="6044" max="6044" width="6.7109375" style="21" customWidth="1"/>
    <col min="6045" max="6063" width="8.5703125" style="21" customWidth="1"/>
    <col min="6064" max="6064" width="8" style="21" customWidth="1"/>
    <col min="6065" max="6087" width="8.5703125" style="21" customWidth="1"/>
    <col min="6088" max="6088" width="10.85546875" style="21" customWidth="1"/>
    <col min="6089" max="6298" width="11.5703125" style="21"/>
    <col min="6299" max="6299" width="12.85546875" style="21" customWidth="1"/>
    <col min="6300" max="6300" width="6.7109375" style="21" customWidth="1"/>
    <col min="6301" max="6319" width="8.5703125" style="21" customWidth="1"/>
    <col min="6320" max="6320" width="8" style="21" customWidth="1"/>
    <col min="6321" max="6343" width="8.5703125" style="21" customWidth="1"/>
    <col min="6344" max="6344" width="10.85546875" style="21" customWidth="1"/>
    <col min="6345" max="6554" width="11.5703125" style="21"/>
    <col min="6555" max="6555" width="12.85546875" style="21" customWidth="1"/>
    <col min="6556" max="6556" width="6.7109375" style="21" customWidth="1"/>
    <col min="6557" max="6575" width="8.5703125" style="21" customWidth="1"/>
    <col min="6576" max="6576" width="8" style="21" customWidth="1"/>
    <col min="6577" max="6599" width="8.5703125" style="21" customWidth="1"/>
    <col min="6600" max="6600" width="10.85546875" style="21" customWidth="1"/>
    <col min="6601" max="6810" width="11.5703125" style="21"/>
    <col min="6811" max="6811" width="12.85546875" style="21" customWidth="1"/>
    <col min="6812" max="6812" width="6.7109375" style="21" customWidth="1"/>
    <col min="6813" max="6831" width="8.5703125" style="21" customWidth="1"/>
    <col min="6832" max="6832" width="8" style="21" customWidth="1"/>
    <col min="6833" max="6855" width="8.5703125" style="21" customWidth="1"/>
    <col min="6856" max="6856" width="10.85546875" style="21" customWidth="1"/>
    <col min="6857" max="7066" width="11.5703125" style="21"/>
    <col min="7067" max="7067" width="12.85546875" style="21" customWidth="1"/>
    <col min="7068" max="7068" width="6.7109375" style="21" customWidth="1"/>
    <col min="7069" max="7087" width="8.5703125" style="21" customWidth="1"/>
    <col min="7088" max="7088" width="8" style="21" customWidth="1"/>
    <col min="7089" max="7111" width="8.5703125" style="21" customWidth="1"/>
    <col min="7112" max="7112" width="10.85546875" style="21" customWidth="1"/>
    <col min="7113" max="7322" width="11.5703125" style="21"/>
    <col min="7323" max="7323" width="12.85546875" style="21" customWidth="1"/>
    <col min="7324" max="7324" width="6.7109375" style="21" customWidth="1"/>
    <col min="7325" max="7343" width="8.5703125" style="21" customWidth="1"/>
    <col min="7344" max="7344" width="8" style="21" customWidth="1"/>
    <col min="7345" max="7367" width="8.5703125" style="21" customWidth="1"/>
    <col min="7368" max="7368" width="10.85546875" style="21" customWidth="1"/>
    <col min="7369" max="7578" width="11.5703125" style="21"/>
    <col min="7579" max="7579" width="12.85546875" style="21" customWidth="1"/>
    <col min="7580" max="7580" width="6.7109375" style="21" customWidth="1"/>
    <col min="7581" max="7599" width="8.5703125" style="21" customWidth="1"/>
    <col min="7600" max="7600" width="8" style="21" customWidth="1"/>
    <col min="7601" max="7623" width="8.5703125" style="21" customWidth="1"/>
    <col min="7624" max="7624" width="10.85546875" style="21" customWidth="1"/>
    <col min="7625" max="7834" width="11.5703125" style="21"/>
    <col min="7835" max="7835" width="12.85546875" style="21" customWidth="1"/>
    <col min="7836" max="7836" width="6.7109375" style="21" customWidth="1"/>
    <col min="7837" max="7855" width="8.5703125" style="21" customWidth="1"/>
    <col min="7856" max="7856" width="8" style="21" customWidth="1"/>
    <col min="7857" max="7879" width="8.5703125" style="21" customWidth="1"/>
    <col min="7880" max="7880" width="10.85546875" style="21" customWidth="1"/>
    <col min="7881" max="8090" width="11.5703125" style="21"/>
    <col min="8091" max="8091" width="12.85546875" style="21" customWidth="1"/>
    <col min="8092" max="8092" width="6.7109375" style="21" customWidth="1"/>
    <col min="8093" max="8111" width="8.5703125" style="21" customWidth="1"/>
    <col min="8112" max="8112" width="8" style="21" customWidth="1"/>
    <col min="8113" max="8135" width="8.5703125" style="21" customWidth="1"/>
    <col min="8136" max="8136" width="10.85546875" style="21" customWidth="1"/>
    <col min="8137" max="8346" width="11.5703125" style="21"/>
    <col min="8347" max="8347" width="12.85546875" style="21" customWidth="1"/>
    <col min="8348" max="8348" width="6.7109375" style="21" customWidth="1"/>
    <col min="8349" max="8367" width="8.5703125" style="21" customWidth="1"/>
    <col min="8368" max="8368" width="8" style="21" customWidth="1"/>
    <col min="8369" max="8391" width="8.5703125" style="21" customWidth="1"/>
    <col min="8392" max="8392" width="10.85546875" style="21" customWidth="1"/>
    <col min="8393" max="8602" width="11.5703125" style="21"/>
    <col min="8603" max="8603" width="12.85546875" style="21" customWidth="1"/>
    <col min="8604" max="8604" width="6.7109375" style="21" customWidth="1"/>
    <col min="8605" max="8623" width="8.5703125" style="21" customWidth="1"/>
    <col min="8624" max="8624" width="8" style="21" customWidth="1"/>
    <col min="8625" max="8647" width="8.5703125" style="21" customWidth="1"/>
    <col min="8648" max="8648" width="10.85546875" style="21" customWidth="1"/>
    <col min="8649" max="8858" width="11.5703125" style="21"/>
    <col min="8859" max="8859" width="12.85546875" style="21" customWidth="1"/>
    <col min="8860" max="8860" width="6.7109375" style="21" customWidth="1"/>
    <col min="8861" max="8879" width="8.5703125" style="21" customWidth="1"/>
    <col min="8880" max="8880" width="8" style="21" customWidth="1"/>
    <col min="8881" max="8903" width="8.5703125" style="21" customWidth="1"/>
    <col min="8904" max="8904" width="10.85546875" style="21" customWidth="1"/>
    <col min="8905" max="9114" width="11.5703125" style="21"/>
    <col min="9115" max="9115" width="12.85546875" style="21" customWidth="1"/>
    <col min="9116" max="9116" width="6.7109375" style="21" customWidth="1"/>
    <col min="9117" max="9135" width="8.5703125" style="21" customWidth="1"/>
    <col min="9136" max="9136" width="8" style="21" customWidth="1"/>
    <col min="9137" max="9159" width="8.5703125" style="21" customWidth="1"/>
    <col min="9160" max="9160" width="10.85546875" style="21" customWidth="1"/>
    <col min="9161" max="9370" width="11.5703125" style="21"/>
    <col min="9371" max="9371" width="12.85546875" style="21" customWidth="1"/>
    <col min="9372" max="9372" width="6.7109375" style="21" customWidth="1"/>
    <col min="9373" max="9391" width="8.5703125" style="21" customWidth="1"/>
    <col min="9392" max="9392" width="8" style="21" customWidth="1"/>
    <col min="9393" max="9415" width="8.5703125" style="21" customWidth="1"/>
    <col min="9416" max="9416" width="10.85546875" style="21" customWidth="1"/>
    <col min="9417" max="9626" width="11.5703125" style="21"/>
    <col min="9627" max="9627" width="12.85546875" style="21" customWidth="1"/>
    <col min="9628" max="9628" width="6.7109375" style="21" customWidth="1"/>
    <col min="9629" max="9647" width="8.5703125" style="21" customWidth="1"/>
    <col min="9648" max="9648" width="8" style="21" customWidth="1"/>
    <col min="9649" max="9671" width="8.5703125" style="21" customWidth="1"/>
    <col min="9672" max="9672" width="10.85546875" style="21" customWidth="1"/>
    <col min="9673" max="9882" width="11.5703125" style="21"/>
    <col min="9883" max="9883" width="12.85546875" style="21" customWidth="1"/>
    <col min="9884" max="9884" width="6.7109375" style="21" customWidth="1"/>
    <col min="9885" max="9903" width="8.5703125" style="21" customWidth="1"/>
    <col min="9904" max="9904" width="8" style="21" customWidth="1"/>
    <col min="9905" max="9927" width="8.5703125" style="21" customWidth="1"/>
    <col min="9928" max="9928" width="10.85546875" style="21" customWidth="1"/>
    <col min="9929" max="10138" width="11.5703125" style="21"/>
    <col min="10139" max="10139" width="12.85546875" style="21" customWidth="1"/>
    <col min="10140" max="10140" width="6.7109375" style="21" customWidth="1"/>
    <col min="10141" max="10159" width="8.5703125" style="21" customWidth="1"/>
    <col min="10160" max="10160" width="8" style="21" customWidth="1"/>
    <col min="10161" max="10183" width="8.5703125" style="21" customWidth="1"/>
    <col min="10184" max="10184" width="10.85546875" style="21" customWidth="1"/>
    <col min="10185" max="10394" width="11.5703125" style="21"/>
    <col min="10395" max="10395" width="12.85546875" style="21" customWidth="1"/>
    <col min="10396" max="10396" width="6.7109375" style="21" customWidth="1"/>
    <col min="10397" max="10415" width="8.5703125" style="21" customWidth="1"/>
    <col min="10416" max="10416" width="8" style="21" customWidth="1"/>
    <col min="10417" max="10439" width="8.5703125" style="21" customWidth="1"/>
    <col min="10440" max="10440" width="10.85546875" style="21" customWidth="1"/>
    <col min="10441" max="10650" width="11.5703125" style="21"/>
    <col min="10651" max="10651" width="12.85546875" style="21" customWidth="1"/>
    <col min="10652" max="10652" width="6.7109375" style="21" customWidth="1"/>
    <col min="10653" max="10671" width="8.5703125" style="21" customWidth="1"/>
    <col min="10672" max="10672" width="8" style="21" customWidth="1"/>
    <col min="10673" max="10695" width="8.5703125" style="21" customWidth="1"/>
    <col min="10696" max="10696" width="10.85546875" style="21" customWidth="1"/>
    <col min="10697" max="10906" width="11.5703125" style="21"/>
    <col min="10907" max="10907" width="12.85546875" style="21" customWidth="1"/>
    <col min="10908" max="10908" width="6.7109375" style="21" customWidth="1"/>
    <col min="10909" max="10927" width="8.5703125" style="21" customWidth="1"/>
    <col min="10928" max="10928" width="8" style="21" customWidth="1"/>
    <col min="10929" max="10951" width="8.5703125" style="21" customWidth="1"/>
    <col min="10952" max="10952" width="10.85546875" style="21" customWidth="1"/>
    <col min="10953" max="11162" width="11.5703125" style="21"/>
    <col min="11163" max="11163" width="12.85546875" style="21" customWidth="1"/>
    <col min="11164" max="11164" width="6.7109375" style="21" customWidth="1"/>
    <col min="11165" max="11183" width="8.5703125" style="21" customWidth="1"/>
    <col min="11184" max="11184" width="8" style="21" customWidth="1"/>
    <col min="11185" max="11207" width="8.5703125" style="21" customWidth="1"/>
    <col min="11208" max="11208" width="10.85546875" style="21" customWidth="1"/>
    <col min="11209" max="11418" width="11.5703125" style="21"/>
    <col min="11419" max="11419" width="12.85546875" style="21" customWidth="1"/>
    <col min="11420" max="11420" width="6.7109375" style="21" customWidth="1"/>
    <col min="11421" max="11439" width="8.5703125" style="21" customWidth="1"/>
    <col min="11440" max="11440" width="8" style="21" customWidth="1"/>
    <col min="11441" max="11463" width="8.5703125" style="21" customWidth="1"/>
    <col min="11464" max="11464" width="10.85546875" style="21" customWidth="1"/>
    <col min="11465" max="11674" width="11.5703125" style="21"/>
    <col min="11675" max="11675" width="12.85546875" style="21" customWidth="1"/>
    <col min="11676" max="11676" width="6.7109375" style="21" customWidth="1"/>
    <col min="11677" max="11695" width="8.5703125" style="21" customWidth="1"/>
    <col min="11696" max="11696" width="8" style="21" customWidth="1"/>
    <col min="11697" max="11719" width="8.5703125" style="21" customWidth="1"/>
    <col min="11720" max="11720" width="10.85546875" style="21" customWidth="1"/>
    <col min="11721" max="11930" width="11.5703125" style="21"/>
    <col min="11931" max="11931" width="12.85546875" style="21" customWidth="1"/>
    <col min="11932" max="11932" width="6.7109375" style="21" customWidth="1"/>
    <col min="11933" max="11951" width="8.5703125" style="21" customWidth="1"/>
    <col min="11952" max="11952" width="8" style="21" customWidth="1"/>
    <col min="11953" max="11975" width="8.5703125" style="21" customWidth="1"/>
    <col min="11976" max="11976" width="10.85546875" style="21" customWidth="1"/>
    <col min="11977" max="12186" width="11.5703125" style="21"/>
    <col min="12187" max="12187" width="12.85546875" style="21" customWidth="1"/>
    <col min="12188" max="12188" width="6.7109375" style="21" customWidth="1"/>
    <col min="12189" max="12207" width="8.5703125" style="21" customWidth="1"/>
    <col min="12208" max="12208" width="8" style="21" customWidth="1"/>
    <col min="12209" max="12231" width="8.5703125" style="21" customWidth="1"/>
    <col min="12232" max="12232" width="10.85546875" style="21" customWidth="1"/>
    <col min="12233" max="12442" width="11.5703125" style="21"/>
    <col min="12443" max="12443" width="12.85546875" style="21" customWidth="1"/>
    <col min="12444" max="12444" width="6.7109375" style="21" customWidth="1"/>
    <col min="12445" max="12463" width="8.5703125" style="21" customWidth="1"/>
    <col min="12464" max="12464" width="8" style="21" customWidth="1"/>
    <col min="12465" max="12487" width="8.5703125" style="21" customWidth="1"/>
    <col min="12488" max="12488" width="10.85546875" style="21" customWidth="1"/>
    <col min="12489" max="12698" width="11.5703125" style="21"/>
    <col min="12699" max="12699" width="12.85546875" style="21" customWidth="1"/>
    <col min="12700" max="12700" width="6.7109375" style="21" customWidth="1"/>
    <col min="12701" max="12719" width="8.5703125" style="21" customWidth="1"/>
    <col min="12720" max="12720" width="8" style="21" customWidth="1"/>
    <col min="12721" max="12743" width="8.5703125" style="21" customWidth="1"/>
    <col min="12744" max="12744" width="10.85546875" style="21" customWidth="1"/>
    <col min="12745" max="12954" width="11.5703125" style="21"/>
    <col min="12955" max="12955" width="12.85546875" style="21" customWidth="1"/>
    <col min="12956" max="12956" width="6.7109375" style="21" customWidth="1"/>
    <col min="12957" max="12975" width="8.5703125" style="21" customWidth="1"/>
    <col min="12976" max="12976" width="8" style="21" customWidth="1"/>
    <col min="12977" max="12999" width="8.5703125" style="21" customWidth="1"/>
    <col min="13000" max="13000" width="10.85546875" style="21" customWidth="1"/>
    <col min="13001" max="13210" width="11.5703125" style="21"/>
    <col min="13211" max="13211" width="12.85546875" style="21" customWidth="1"/>
    <col min="13212" max="13212" width="6.7109375" style="21" customWidth="1"/>
    <col min="13213" max="13231" width="8.5703125" style="21" customWidth="1"/>
    <col min="13232" max="13232" width="8" style="21" customWidth="1"/>
    <col min="13233" max="13255" width="8.5703125" style="21" customWidth="1"/>
    <col min="13256" max="13256" width="10.85546875" style="21" customWidth="1"/>
    <col min="13257" max="13466" width="11.5703125" style="21"/>
    <col min="13467" max="13467" width="12.85546875" style="21" customWidth="1"/>
    <col min="13468" max="13468" width="6.7109375" style="21" customWidth="1"/>
    <col min="13469" max="13487" width="8.5703125" style="21" customWidth="1"/>
    <col min="13488" max="13488" width="8" style="21" customWidth="1"/>
    <col min="13489" max="13511" width="8.5703125" style="21" customWidth="1"/>
    <col min="13512" max="13512" width="10.85546875" style="21" customWidth="1"/>
    <col min="13513" max="13722" width="11.5703125" style="21"/>
    <col min="13723" max="13723" width="12.85546875" style="21" customWidth="1"/>
    <col min="13724" max="13724" width="6.7109375" style="21" customWidth="1"/>
    <col min="13725" max="13743" width="8.5703125" style="21" customWidth="1"/>
    <col min="13744" max="13744" width="8" style="21" customWidth="1"/>
    <col min="13745" max="13767" width="8.5703125" style="21" customWidth="1"/>
    <col min="13768" max="13768" width="10.85546875" style="21" customWidth="1"/>
    <col min="13769" max="13978" width="11.5703125" style="21"/>
    <col min="13979" max="13979" width="12.85546875" style="21" customWidth="1"/>
    <col min="13980" max="13980" width="6.7109375" style="21" customWidth="1"/>
    <col min="13981" max="13999" width="8.5703125" style="21" customWidth="1"/>
    <col min="14000" max="14000" width="8" style="21" customWidth="1"/>
    <col min="14001" max="14023" width="8.5703125" style="21" customWidth="1"/>
    <col min="14024" max="14024" width="10.85546875" style="21" customWidth="1"/>
    <col min="14025" max="14234" width="11.5703125" style="21"/>
    <col min="14235" max="14235" width="12.85546875" style="21" customWidth="1"/>
    <col min="14236" max="14236" width="6.7109375" style="21" customWidth="1"/>
    <col min="14237" max="14255" width="8.5703125" style="21" customWidth="1"/>
    <col min="14256" max="14256" width="8" style="21" customWidth="1"/>
    <col min="14257" max="14279" width="8.5703125" style="21" customWidth="1"/>
    <col min="14280" max="14280" width="10.85546875" style="21" customWidth="1"/>
    <col min="14281" max="14490" width="11.5703125" style="21"/>
    <col min="14491" max="14491" width="12.85546875" style="21" customWidth="1"/>
    <col min="14492" max="14492" width="6.7109375" style="21" customWidth="1"/>
    <col min="14493" max="14511" width="8.5703125" style="21" customWidth="1"/>
    <col min="14512" max="14512" width="8" style="21" customWidth="1"/>
    <col min="14513" max="14535" width="8.5703125" style="21" customWidth="1"/>
    <col min="14536" max="14536" width="10.85546875" style="21" customWidth="1"/>
    <col min="14537" max="14746" width="11.5703125" style="21"/>
    <col min="14747" max="14747" width="12.85546875" style="21" customWidth="1"/>
    <col min="14748" max="14748" width="6.7109375" style="21" customWidth="1"/>
    <col min="14749" max="14767" width="8.5703125" style="21" customWidth="1"/>
    <col min="14768" max="14768" width="8" style="21" customWidth="1"/>
    <col min="14769" max="14791" width="8.5703125" style="21" customWidth="1"/>
    <col min="14792" max="14792" width="10.85546875" style="21" customWidth="1"/>
    <col min="14793" max="15002" width="11.5703125" style="21"/>
    <col min="15003" max="15003" width="12.85546875" style="21" customWidth="1"/>
    <col min="15004" max="15004" width="6.7109375" style="21" customWidth="1"/>
    <col min="15005" max="15023" width="8.5703125" style="21" customWidth="1"/>
    <col min="15024" max="15024" width="8" style="21" customWidth="1"/>
    <col min="15025" max="15047" width="8.5703125" style="21" customWidth="1"/>
    <col min="15048" max="15048" width="10.85546875" style="21" customWidth="1"/>
    <col min="15049" max="15258" width="11.5703125" style="21"/>
    <col min="15259" max="15259" width="12.85546875" style="21" customWidth="1"/>
    <col min="15260" max="15260" width="6.7109375" style="21" customWidth="1"/>
    <col min="15261" max="15279" width="8.5703125" style="21" customWidth="1"/>
    <col min="15280" max="15280" width="8" style="21" customWidth="1"/>
    <col min="15281" max="15303" width="8.5703125" style="21" customWidth="1"/>
    <col min="15304" max="15304" width="10.85546875" style="21" customWidth="1"/>
    <col min="15305" max="15514" width="11.5703125" style="21"/>
    <col min="15515" max="15515" width="12.85546875" style="21" customWidth="1"/>
    <col min="15516" max="15516" width="6.7109375" style="21" customWidth="1"/>
    <col min="15517" max="15535" width="8.5703125" style="21" customWidth="1"/>
    <col min="15536" max="15536" width="8" style="21" customWidth="1"/>
    <col min="15537" max="15559" width="8.5703125" style="21" customWidth="1"/>
    <col min="15560" max="15560" width="10.85546875" style="21" customWidth="1"/>
    <col min="15561" max="15770" width="11.5703125" style="21"/>
    <col min="15771" max="15771" width="12.85546875" style="21" customWidth="1"/>
    <col min="15772" max="15772" width="6.7109375" style="21" customWidth="1"/>
    <col min="15773" max="15791" width="8.5703125" style="21" customWidth="1"/>
    <col min="15792" max="15792" width="8" style="21" customWidth="1"/>
    <col min="15793" max="15815" width="8.5703125" style="21" customWidth="1"/>
    <col min="15816" max="15816" width="10.85546875" style="21" customWidth="1"/>
    <col min="15817" max="16026" width="11.5703125" style="21"/>
    <col min="16027" max="16027" width="12.85546875" style="21" customWidth="1"/>
    <col min="16028" max="16028" width="6.7109375" style="21" customWidth="1"/>
    <col min="16029" max="16047" width="8.5703125" style="21" customWidth="1"/>
    <col min="16048" max="16048" width="8" style="21" customWidth="1"/>
    <col min="16049" max="16071" width="8.5703125" style="21" customWidth="1"/>
    <col min="16072" max="16072" width="10.85546875" style="21" customWidth="1"/>
    <col min="16073" max="16384" width="11.5703125" style="21"/>
  </cols>
  <sheetData>
    <row r="1" spans="1:20" ht="20.100000000000001" customHeight="1">
      <c r="A1" s="302" t="s">
        <v>58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</row>
    <row r="2" spans="1:20" ht="20.100000000000001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20" ht="20.100000000000001" customHeight="1">
      <c r="O3" s="71"/>
      <c r="P3" s="71"/>
      <c r="Q3" s="71"/>
      <c r="R3" s="71"/>
    </row>
    <row r="4" spans="1:20" ht="20.100000000000001" customHeight="1">
      <c r="D4" s="261" t="s">
        <v>51</v>
      </c>
      <c r="E4" s="261" t="s">
        <v>44</v>
      </c>
      <c r="F4" s="303" t="s">
        <v>48</v>
      </c>
      <c r="G4" s="303"/>
      <c r="H4" s="303"/>
      <c r="I4" s="303" t="s">
        <v>49</v>
      </c>
      <c r="J4" s="303"/>
      <c r="K4" s="303"/>
    </row>
    <row r="5" spans="1:20" ht="20.100000000000001" customHeight="1">
      <c r="C5"/>
      <c r="D5" s="261"/>
      <c r="E5" s="261"/>
      <c r="F5" s="70" t="s">
        <v>40</v>
      </c>
      <c r="G5" s="70" t="s">
        <v>41</v>
      </c>
      <c r="H5" s="70" t="s">
        <v>42</v>
      </c>
      <c r="I5" s="70" t="s">
        <v>43</v>
      </c>
      <c r="J5" s="70" t="s">
        <v>37</v>
      </c>
      <c r="K5" s="70" t="s">
        <v>38</v>
      </c>
      <c r="L5"/>
      <c r="M5"/>
      <c r="N5"/>
      <c r="O5"/>
      <c r="P5"/>
      <c r="Q5"/>
      <c r="R5"/>
      <c r="S5"/>
      <c r="T5"/>
    </row>
    <row r="6" spans="1:20" ht="24" customHeight="1">
      <c r="D6" s="261"/>
      <c r="E6" s="68" t="s">
        <v>24</v>
      </c>
      <c r="F6" s="42">
        <v>28</v>
      </c>
      <c r="G6" s="42">
        <v>29</v>
      </c>
      <c r="H6" s="42">
        <v>30</v>
      </c>
      <c r="I6" s="42">
        <v>1</v>
      </c>
      <c r="J6" s="42">
        <v>2</v>
      </c>
      <c r="K6" s="42">
        <v>3</v>
      </c>
    </row>
    <row r="7" spans="1:20" ht="23.25" customHeight="1">
      <c r="D7" s="276" t="s">
        <v>52</v>
      </c>
      <c r="E7" s="22">
        <v>1</v>
      </c>
      <c r="F7" s="130" t="s">
        <v>14</v>
      </c>
      <c r="G7" s="127" t="s">
        <v>12</v>
      </c>
      <c r="H7" s="128" t="s">
        <v>11</v>
      </c>
      <c r="I7" s="135" t="s">
        <v>13</v>
      </c>
      <c r="J7" s="129" t="s">
        <v>10</v>
      </c>
      <c r="K7" s="128" t="s">
        <v>11</v>
      </c>
    </row>
    <row r="8" spans="1:20" ht="23.25" customHeight="1">
      <c r="D8" s="301"/>
      <c r="E8" s="22">
        <v>2</v>
      </c>
      <c r="F8" s="140" t="s">
        <v>25</v>
      </c>
      <c r="G8" s="128" t="s">
        <v>11</v>
      </c>
      <c r="H8" s="127" t="s">
        <v>12</v>
      </c>
      <c r="I8" s="128" t="s">
        <v>11</v>
      </c>
      <c r="J8" s="161" t="s">
        <v>61</v>
      </c>
      <c r="K8" s="129" t="s">
        <v>10</v>
      </c>
    </row>
    <row r="9" spans="1:20" ht="23.25" customHeight="1">
      <c r="D9" s="301"/>
      <c r="E9" s="22">
        <v>3</v>
      </c>
      <c r="F9" s="137" t="s">
        <v>10</v>
      </c>
      <c r="G9" s="214" t="s">
        <v>16</v>
      </c>
      <c r="H9" s="128" t="s">
        <v>11</v>
      </c>
      <c r="I9" s="127" t="s">
        <v>12</v>
      </c>
      <c r="J9" s="128" t="s">
        <v>11</v>
      </c>
      <c r="K9" s="135" t="s">
        <v>13</v>
      </c>
    </row>
    <row r="10" spans="1:20" ht="23.25" customHeight="1">
      <c r="D10" s="301"/>
      <c r="E10" s="22">
        <v>4</v>
      </c>
      <c r="F10" s="138" t="s">
        <v>12</v>
      </c>
      <c r="G10" s="129" t="s">
        <v>10</v>
      </c>
      <c r="H10" s="214" t="s">
        <v>16</v>
      </c>
      <c r="I10" s="128" t="s">
        <v>11</v>
      </c>
      <c r="J10" s="127" t="s">
        <v>12</v>
      </c>
      <c r="K10" s="128" t="s">
        <v>11</v>
      </c>
    </row>
    <row r="11" spans="1:20" ht="23.25" customHeight="1">
      <c r="D11" s="301"/>
      <c r="E11" s="22">
        <v>5</v>
      </c>
      <c r="F11" s="139" t="s">
        <v>11</v>
      </c>
      <c r="G11" s="127" t="s">
        <v>12</v>
      </c>
      <c r="H11" s="129" t="s">
        <v>10</v>
      </c>
      <c r="I11" s="214" t="s">
        <v>16</v>
      </c>
      <c r="J11" s="128" t="s">
        <v>11</v>
      </c>
      <c r="K11" s="127" t="s">
        <v>12</v>
      </c>
    </row>
    <row r="12" spans="1:20" ht="23.25" customHeight="1">
      <c r="D12" s="301"/>
      <c r="E12" s="22">
        <v>6</v>
      </c>
      <c r="F12" s="130" t="s">
        <v>14</v>
      </c>
      <c r="G12" s="128" t="s">
        <v>11</v>
      </c>
      <c r="H12" s="127" t="s">
        <v>12</v>
      </c>
      <c r="I12" s="129" t="s">
        <v>10</v>
      </c>
      <c r="J12" s="214" t="s">
        <v>16</v>
      </c>
      <c r="K12" s="128" t="s">
        <v>11</v>
      </c>
    </row>
    <row r="13" spans="1:20" ht="23.25" customHeight="1">
      <c r="D13" s="301" t="s">
        <v>53</v>
      </c>
      <c r="E13" s="22">
        <v>7</v>
      </c>
      <c r="F13" s="131" t="s">
        <v>34</v>
      </c>
      <c r="G13" s="162" t="s">
        <v>65</v>
      </c>
      <c r="H13" s="128" t="s">
        <v>11</v>
      </c>
      <c r="I13" s="127" t="s">
        <v>12</v>
      </c>
      <c r="J13" s="129" t="s">
        <v>10</v>
      </c>
      <c r="K13" s="214" t="s">
        <v>16</v>
      </c>
    </row>
    <row r="14" spans="1:20" ht="23.25" customHeight="1">
      <c r="D14" s="301"/>
      <c r="E14" s="22">
        <v>8</v>
      </c>
      <c r="F14" s="139" t="s">
        <v>11</v>
      </c>
      <c r="G14" s="135" t="s">
        <v>13</v>
      </c>
      <c r="H14" s="134" t="s">
        <v>14</v>
      </c>
      <c r="I14" s="128" t="s">
        <v>11</v>
      </c>
      <c r="J14" s="127" t="s">
        <v>12</v>
      </c>
      <c r="K14" s="129" t="s">
        <v>10</v>
      </c>
    </row>
    <row r="15" spans="1:20" ht="23.25" customHeight="1">
      <c r="D15" s="301"/>
      <c r="E15" s="22">
        <v>9</v>
      </c>
      <c r="F15" s="137" t="s">
        <v>10</v>
      </c>
      <c r="G15" s="128" t="s">
        <v>11</v>
      </c>
      <c r="H15" s="161" t="s">
        <v>62</v>
      </c>
      <c r="I15" s="162" t="s">
        <v>65</v>
      </c>
      <c r="J15" s="128" t="s">
        <v>11</v>
      </c>
      <c r="K15" s="127" t="s">
        <v>12</v>
      </c>
    </row>
    <row r="16" spans="1:20" ht="23.25" customHeight="1">
      <c r="D16" s="301"/>
      <c r="E16" s="22">
        <v>10</v>
      </c>
      <c r="F16" s="131" t="s">
        <v>34</v>
      </c>
      <c r="G16" s="163" t="s">
        <v>59</v>
      </c>
      <c r="H16" s="128" t="s">
        <v>11</v>
      </c>
      <c r="I16" s="161" t="s">
        <v>62</v>
      </c>
      <c r="J16" s="134" t="s">
        <v>14</v>
      </c>
      <c r="K16" s="128" t="s">
        <v>11</v>
      </c>
    </row>
    <row r="17" spans="3:20" ht="23.25" customHeight="1">
      <c r="D17" s="301"/>
      <c r="E17" s="22">
        <v>11</v>
      </c>
      <c r="F17" s="139" t="s">
        <v>11</v>
      </c>
      <c r="G17" s="131" t="s">
        <v>34</v>
      </c>
      <c r="H17" s="163" t="s">
        <v>59</v>
      </c>
      <c r="I17" s="128" t="s">
        <v>11</v>
      </c>
      <c r="J17" s="161" t="s">
        <v>62</v>
      </c>
      <c r="K17" s="162" t="s">
        <v>65</v>
      </c>
    </row>
    <row r="18" spans="3:20" ht="23.25" customHeight="1">
      <c r="D18" s="301"/>
      <c r="E18" s="22">
        <v>12</v>
      </c>
      <c r="F18" s="138" t="s">
        <v>12</v>
      </c>
      <c r="G18" s="128" t="s">
        <v>11</v>
      </c>
      <c r="H18" s="131" t="s">
        <v>34</v>
      </c>
      <c r="I18" s="163" t="s">
        <v>59</v>
      </c>
      <c r="J18" s="128" t="s">
        <v>11</v>
      </c>
      <c r="K18" s="161" t="s">
        <v>62</v>
      </c>
    </row>
    <row r="19" spans="3:20" ht="23.25" customHeight="1">
      <c r="D19" s="301" t="s">
        <v>54</v>
      </c>
      <c r="E19" s="22">
        <v>13</v>
      </c>
      <c r="F19" s="128" t="s">
        <v>11</v>
      </c>
      <c r="G19" s="127" t="s">
        <v>12</v>
      </c>
      <c r="H19" s="128" t="s">
        <v>11</v>
      </c>
      <c r="I19" s="131" t="s">
        <v>34</v>
      </c>
      <c r="J19" s="163" t="s">
        <v>59</v>
      </c>
      <c r="K19" s="128" t="s">
        <v>11</v>
      </c>
    </row>
    <row r="20" spans="3:20" ht="23.25" customHeight="1">
      <c r="D20" s="301"/>
      <c r="E20" s="22">
        <v>14</v>
      </c>
      <c r="F20" s="215" t="s">
        <v>13</v>
      </c>
      <c r="G20" s="161" t="s">
        <v>63</v>
      </c>
      <c r="H20" s="127" t="s">
        <v>12</v>
      </c>
      <c r="I20" s="128" t="s">
        <v>11</v>
      </c>
      <c r="J20" s="131" t="s">
        <v>34</v>
      </c>
      <c r="K20" s="163" t="s">
        <v>59</v>
      </c>
    </row>
    <row r="21" spans="3:20" ht="23.25" customHeight="1">
      <c r="D21" s="301"/>
      <c r="E21" s="22">
        <v>15</v>
      </c>
      <c r="F21" s="137" t="s">
        <v>10</v>
      </c>
      <c r="G21" s="162" t="s">
        <v>64</v>
      </c>
      <c r="H21" s="161" t="s">
        <v>61</v>
      </c>
      <c r="I21" s="127" t="s">
        <v>12</v>
      </c>
      <c r="J21" s="128" t="s">
        <v>11</v>
      </c>
      <c r="K21" s="131" t="s">
        <v>34</v>
      </c>
    </row>
    <row r="22" spans="3:20" ht="23.25" customHeight="1">
      <c r="D22" s="301"/>
      <c r="E22" s="22">
        <v>16</v>
      </c>
      <c r="F22" s="141" t="s">
        <v>15</v>
      </c>
      <c r="G22" s="129" t="s">
        <v>10</v>
      </c>
      <c r="H22" s="162" t="s">
        <v>64</v>
      </c>
      <c r="I22" s="161" t="s">
        <v>63</v>
      </c>
      <c r="J22" s="127" t="s">
        <v>12</v>
      </c>
      <c r="K22" s="128" t="s">
        <v>11</v>
      </c>
    </row>
    <row r="23" spans="3:20" ht="23.25" customHeight="1">
      <c r="D23" s="301"/>
      <c r="E23" s="22">
        <v>17</v>
      </c>
      <c r="F23" s="128" t="s">
        <v>11</v>
      </c>
      <c r="G23" s="134" t="s">
        <v>14</v>
      </c>
      <c r="H23" s="129" t="s">
        <v>10</v>
      </c>
      <c r="I23" s="162" t="s">
        <v>64</v>
      </c>
      <c r="J23" s="141" t="s">
        <v>15</v>
      </c>
      <c r="K23" s="127" t="s">
        <v>12</v>
      </c>
    </row>
    <row r="24" spans="3:20" ht="23.25" customHeight="1">
      <c r="D24" s="301"/>
      <c r="E24" s="22">
        <v>18</v>
      </c>
      <c r="F24" s="134" t="s">
        <v>14</v>
      </c>
      <c r="G24" s="128" t="s">
        <v>11</v>
      </c>
      <c r="H24" s="162" t="s">
        <v>65</v>
      </c>
      <c r="I24" s="129" t="s">
        <v>10</v>
      </c>
      <c r="J24" s="162" t="s">
        <v>64</v>
      </c>
      <c r="K24" s="161" t="s">
        <v>63</v>
      </c>
    </row>
    <row r="25" spans="3:20" ht="23.25" customHeight="1">
      <c r="D25" s="301" t="s">
        <v>55</v>
      </c>
      <c r="E25" s="22">
        <v>19</v>
      </c>
      <c r="F25" s="127" t="s">
        <v>12</v>
      </c>
      <c r="G25" s="133" t="s">
        <v>34</v>
      </c>
      <c r="H25" s="128" t="s">
        <v>11</v>
      </c>
      <c r="I25" s="134" t="s">
        <v>14</v>
      </c>
      <c r="J25" s="129" t="s">
        <v>10</v>
      </c>
      <c r="K25" s="162" t="s">
        <v>64</v>
      </c>
    </row>
    <row r="26" spans="3:20" ht="23.25" customHeight="1">
      <c r="D26" s="301"/>
      <c r="E26" s="22">
        <v>20</v>
      </c>
      <c r="F26" s="139" t="s">
        <v>11</v>
      </c>
      <c r="G26" s="163" t="s">
        <v>60</v>
      </c>
      <c r="H26" s="133" t="s">
        <v>34</v>
      </c>
      <c r="I26" s="128" t="s">
        <v>11</v>
      </c>
      <c r="J26" s="162" t="s">
        <v>65</v>
      </c>
      <c r="K26" s="129" t="s">
        <v>10</v>
      </c>
    </row>
    <row r="27" spans="3:20" ht="23.25" customHeight="1">
      <c r="D27" s="301"/>
      <c r="E27" s="22">
        <v>21</v>
      </c>
      <c r="F27" s="137" t="s">
        <v>10</v>
      </c>
      <c r="G27" s="128" t="s">
        <v>11</v>
      </c>
      <c r="H27" s="163" t="s">
        <v>60</v>
      </c>
      <c r="I27" s="133" t="s">
        <v>34</v>
      </c>
      <c r="J27" s="128" t="s">
        <v>11</v>
      </c>
      <c r="K27" s="134" t="s">
        <v>14</v>
      </c>
    </row>
    <row r="28" spans="3:20" ht="23.25" customHeight="1">
      <c r="D28" s="301"/>
      <c r="E28" s="22">
        <v>22</v>
      </c>
      <c r="F28" s="215" t="s">
        <v>13</v>
      </c>
      <c r="G28" s="129" t="s">
        <v>10</v>
      </c>
      <c r="H28" s="128" t="s">
        <v>11</v>
      </c>
      <c r="I28" s="163" t="s">
        <v>60</v>
      </c>
      <c r="J28" s="133" t="s">
        <v>34</v>
      </c>
      <c r="K28" s="128" t="s">
        <v>11</v>
      </c>
    </row>
    <row r="29" spans="3:20" ht="23.25" customHeight="1">
      <c r="D29" s="301"/>
      <c r="E29" s="22">
        <v>23</v>
      </c>
      <c r="F29" s="139" t="s">
        <v>11</v>
      </c>
      <c r="G29" s="135" t="s">
        <v>13</v>
      </c>
      <c r="H29" s="129" t="s">
        <v>10</v>
      </c>
      <c r="I29" s="128" t="s">
        <v>11</v>
      </c>
      <c r="J29" s="163" t="s">
        <v>60</v>
      </c>
      <c r="K29" s="133" t="s">
        <v>34</v>
      </c>
    </row>
    <row r="30" spans="3:20" ht="23.25" customHeight="1">
      <c r="D30" s="301"/>
      <c r="E30" s="22">
        <v>24</v>
      </c>
      <c r="F30" s="214" t="s">
        <v>16</v>
      </c>
      <c r="G30" s="128" t="s">
        <v>11</v>
      </c>
      <c r="H30" s="161" t="s">
        <v>61</v>
      </c>
      <c r="I30" s="129" t="s">
        <v>10</v>
      </c>
      <c r="J30" s="128" t="s">
        <v>11</v>
      </c>
      <c r="K30" s="163" t="s">
        <v>60</v>
      </c>
    </row>
    <row r="31" spans="3:20" ht="23.25" customHeight="1"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3:20" ht="23.25" customHeight="1">
      <c r="C32"/>
      <c r="D32" s="114"/>
      <c r="E32" s="197"/>
      <c r="F32" s="197"/>
      <c r="G32" s="197"/>
      <c r="H32" s="197"/>
      <c r="I32" s="197">
        <v>10</v>
      </c>
      <c r="J32" s="196"/>
      <c r="K32" s="196"/>
      <c r="L32" s="52"/>
      <c r="M32"/>
      <c r="O32"/>
      <c r="P32"/>
      <c r="Q32"/>
      <c r="R32"/>
      <c r="S32"/>
      <c r="T32"/>
    </row>
    <row r="33" spans="1:12" ht="23.25" customHeight="1">
      <c r="D33" s="57"/>
      <c r="E33" s="32" t="s">
        <v>10</v>
      </c>
      <c r="F33" s="198">
        <f>COUNTIF(F$7:K$30,"PAN")</f>
        <v>19</v>
      </c>
      <c r="G33" s="199"/>
      <c r="H33" s="124" t="s">
        <v>59</v>
      </c>
      <c r="I33" s="198">
        <f>COUNTIF(F$7:K$30,"PAN-C")</f>
        <v>5</v>
      </c>
      <c r="J33" s="196"/>
      <c r="K33" s="114"/>
      <c r="L33" s="52"/>
    </row>
    <row r="34" spans="1:12" ht="23.25" customHeight="1">
      <c r="D34" s="121"/>
      <c r="E34" s="30" t="s">
        <v>12</v>
      </c>
      <c r="F34" s="198">
        <f>COUNTIF(F$7:K$30,"PRD")</f>
        <v>18</v>
      </c>
      <c r="G34" s="198"/>
      <c r="H34" s="124" t="s">
        <v>60</v>
      </c>
      <c r="I34" s="198">
        <f>COUNTIF(F$7:K$30,"PRD-C")</f>
        <v>5</v>
      </c>
      <c r="J34" s="196"/>
      <c r="K34" s="57"/>
      <c r="L34" s="52"/>
    </row>
    <row r="35" spans="1:12" ht="23.25" customHeight="1">
      <c r="D35" s="59"/>
      <c r="E35" s="143"/>
      <c r="F35" s="198"/>
      <c r="G35" s="201"/>
      <c r="H35" s="204"/>
      <c r="I35" s="198"/>
      <c r="J35" s="202">
        <f>SUM(I33:I34)</f>
        <v>10</v>
      </c>
      <c r="K35" s="121"/>
      <c r="L35" s="52"/>
    </row>
    <row r="36" spans="1:12" ht="23.25" customHeight="1">
      <c r="D36" s="122"/>
      <c r="E36" s="29" t="s">
        <v>11</v>
      </c>
      <c r="F36" s="198">
        <f>COUNTIF(F$7:K$30,"PRI")</f>
        <v>42</v>
      </c>
      <c r="G36" s="201"/>
      <c r="H36" s="126" t="s">
        <v>61</v>
      </c>
      <c r="I36" s="198">
        <f>COUNTIF(F$7:K$30,"PRI-C")</f>
        <v>3</v>
      </c>
      <c r="J36" s="202"/>
      <c r="K36" s="59"/>
      <c r="L36" s="52"/>
    </row>
    <row r="37" spans="1:12" ht="23.25" customHeight="1">
      <c r="D37" s="53"/>
      <c r="E37" s="35" t="s">
        <v>14</v>
      </c>
      <c r="F37" s="198">
        <f>COUNTIF(F$7:K$30,"PVEM")</f>
        <v>8</v>
      </c>
      <c r="G37" s="201"/>
      <c r="H37" s="126" t="s">
        <v>62</v>
      </c>
      <c r="I37" s="198">
        <f>COUNTIF(F$7:K$30,"PVEM-C")</f>
        <v>4</v>
      </c>
      <c r="J37" s="202"/>
      <c r="K37" s="122"/>
      <c r="L37" s="52"/>
    </row>
    <row r="38" spans="1:12" ht="23.25" customHeight="1">
      <c r="D38" s="54"/>
      <c r="E38" s="34" t="s">
        <v>16</v>
      </c>
      <c r="F38" s="198">
        <f>COUNTIF(F$7:K$30,"PNA")</f>
        <v>6</v>
      </c>
      <c r="G38" s="201"/>
      <c r="H38" s="126" t="s">
        <v>63</v>
      </c>
      <c r="I38" s="198">
        <f>COUNTIF(F$7:K$30,"PNA-C")</f>
        <v>3</v>
      </c>
      <c r="J38" s="202"/>
      <c r="K38" s="114"/>
      <c r="L38" s="54"/>
    </row>
    <row r="39" spans="1:12" ht="23.25" customHeight="1">
      <c r="D39" s="54"/>
      <c r="E39" s="143"/>
      <c r="F39" s="198"/>
      <c r="G39" s="201"/>
      <c r="H39" s="204"/>
      <c r="I39" s="198"/>
      <c r="J39" s="202">
        <f>SUM(I36:I38)</f>
        <v>10</v>
      </c>
      <c r="K39" s="114"/>
    </row>
    <row r="40" spans="1:12" ht="23.25" customHeight="1">
      <c r="D40" s="54"/>
      <c r="E40" s="31" t="s">
        <v>13</v>
      </c>
      <c r="F40" s="198">
        <f>COUNTIF(F$7:K$30,"PT")</f>
        <v>6</v>
      </c>
      <c r="G40" s="201"/>
      <c r="H40" s="123" t="s">
        <v>64</v>
      </c>
      <c r="I40" s="198">
        <f>COUNTIF(F$7:K$30,"PT-C")</f>
        <v>5</v>
      </c>
      <c r="J40" s="202"/>
      <c r="K40" s="66"/>
    </row>
    <row r="41" spans="1:12" ht="23.25" customHeight="1">
      <c r="D41" s="54"/>
      <c r="E41" s="33" t="s">
        <v>15</v>
      </c>
      <c r="F41" s="198">
        <f>COUNTIF(F$7:K$30,"CONV")</f>
        <v>2</v>
      </c>
      <c r="G41" s="201"/>
      <c r="H41" s="123" t="s">
        <v>65</v>
      </c>
      <c r="I41" s="198">
        <f>COUNTIF(F$7:K$30,"CONV-C")</f>
        <v>5</v>
      </c>
      <c r="J41" s="202"/>
      <c r="K41" s="66"/>
    </row>
    <row r="42" spans="1:12" ht="23.25" customHeight="1">
      <c r="D42" s="54"/>
      <c r="E42" s="143"/>
      <c r="F42" s="198"/>
      <c r="G42" s="201"/>
      <c r="H42" s="198"/>
      <c r="I42" s="198"/>
      <c r="J42" s="205">
        <f>SUM(I40:I41)</f>
        <v>10</v>
      </c>
      <c r="K42" s="66"/>
    </row>
    <row r="43" spans="1:12" ht="15" customHeight="1">
      <c r="D43" s="54"/>
      <c r="E43" s="28" t="s">
        <v>34</v>
      </c>
      <c r="F43" s="198">
        <f>COUNTIF(F$7:K$30,"PRS")</f>
        <v>12</v>
      </c>
      <c r="G43" s="119"/>
      <c r="H43" s="198"/>
      <c r="I43" s="198"/>
      <c r="J43" s="143"/>
      <c r="K43" s="143"/>
    </row>
    <row r="44" spans="1:12" ht="15" customHeight="1">
      <c r="D44" s="54"/>
      <c r="E44" s="203" t="s">
        <v>25</v>
      </c>
      <c r="F44" s="198">
        <f>COUNTIF(F$7:K$30,"AUT")</f>
        <v>1</v>
      </c>
      <c r="G44" s="119"/>
      <c r="H44" s="119"/>
      <c r="I44" s="119"/>
      <c r="J44" s="66">
        <f>SUM(J42,J39,J35)</f>
        <v>30</v>
      </c>
      <c r="K44" s="143"/>
    </row>
    <row r="45" spans="1:12" ht="15" customHeight="1">
      <c r="C45"/>
      <c r="D45" s="52"/>
      <c r="E45" s="143"/>
      <c r="F45" s="66">
        <f>SUM(F33:F44)</f>
        <v>114</v>
      </c>
      <c r="G45" s="143"/>
      <c r="H45" s="143"/>
      <c r="I45" s="143"/>
      <c r="J45" s="143"/>
      <c r="K45" s="143"/>
    </row>
    <row r="46" spans="1:12" ht="15" customHeight="1">
      <c r="A46"/>
      <c r="B46"/>
      <c r="C46"/>
      <c r="D46" s="52"/>
      <c r="E46" s="143"/>
      <c r="F46" s="66"/>
      <c r="G46" s="143"/>
      <c r="H46" s="146">
        <f>SUM(F45+J44)</f>
        <v>144</v>
      </c>
      <c r="I46" s="143"/>
      <c r="J46" s="143"/>
      <c r="K46" s="143"/>
    </row>
    <row r="47" spans="1:12" ht="15">
      <c r="A47"/>
      <c r="B47"/>
      <c r="C47"/>
      <c r="D47" s="52"/>
      <c r="E47" s="143"/>
      <c r="F47" s="143"/>
      <c r="G47" s="143"/>
      <c r="H47" s="143"/>
      <c r="I47" s="143"/>
      <c r="J47" s="143"/>
      <c r="K47" s="143"/>
    </row>
    <row r="48" spans="1:12" ht="15">
      <c r="A48"/>
      <c r="B48"/>
      <c r="C48"/>
      <c r="D48" s="52"/>
      <c r="E48" s="143"/>
      <c r="F48" s="143"/>
      <c r="G48" s="143"/>
      <c r="H48" s="143"/>
      <c r="I48" s="143"/>
      <c r="J48" s="143"/>
      <c r="K48" s="143"/>
    </row>
    <row r="49" spans="1:11" ht="15">
      <c r="A49"/>
      <c r="B49"/>
      <c r="C49"/>
      <c r="D49" s="52"/>
      <c r="E49" s="52"/>
      <c r="F49" s="52"/>
      <c r="G49" s="52"/>
      <c r="H49" s="52"/>
      <c r="I49" s="52"/>
      <c r="J49" s="52"/>
      <c r="K49" s="54"/>
    </row>
    <row r="50" spans="1:11" ht="13.5" customHeight="1">
      <c r="A50"/>
      <c r="B50"/>
      <c r="C50"/>
      <c r="D50" s="52"/>
      <c r="E50" s="52"/>
      <c r="F50" s="52"/>
      <c r="G50" s="52"/>
      <c r="H50" s="52"/>
      <c r="I50" s="52"/>
      <c r="J50" s="52"/>
      <c r="K50" s="54"/>
    </row>
    <row r="51" spans="1:11" ht="15">
      <c r="A51"/>
      <c r="B51"/>
      <c r="C51"/>
      <c r="D51"/>
      <c r="E51"/>
      <c r="F51"/>
      <c r="G51"/>
      <c r="H51"/>
      <c r="I51"/>
      <c r="J51"/>
    </row>
    <row r="52" spans="1:11" ht="15">
      <c r="A52"/>
      <c r="B52"/>
      <c r="C52"/>
      <c r="D52"/>
      <c r="E52"/>
      <c r="F52"/>
      <c r="G52"/>
      <c r="H52"/>
      <c r="I52"/>
      <c r="J52"/>
    </row>
    <row r="53" spans="1:11" ht="15">
      <c r="A53"/>
      <c r="B53"/>
      <c r="C53"/>
      <c r="D53"/>
      <c r="E53"/>
      <c r="F53"/>
      <c r="G53"/>
      <c r="H53"/>
      <c r="I53"/>
      <c r="J53"/>
    </row>
    <row r="54" spans="1:11" ht="15">
      <c r="A54"/>
      <c r="B54"/>
      <c r="C54"/>
      <c r="D54"/>
      <c r="E54"/>
      <c r="F54"/>
      <c r="G54"/>
      <c r="H54"/>
      <c r="I54"/>
      <c r="J54"/>
    </row>
    <row r="55" spans="1:11" ht="15">
      <c r="A55"/>
      <c r="B55"/>
      <c r="C55"/>
      <c r="D55"/>
      <c r="E55"/>
      <c r="F55"/>
      <c r="G55"/>
      <c r="H55"/>
      <c r="I55"/>
      <c r="J55"/>
    </row>
    <row r="56" spans="1:11" ht="13.5" customHeight="1">
      <c r="A56"/>
      <c r="B56"/>
      <c r="C56"/>
      <c r="D56"/>
      <c r="E56"/>
      <c r="F56"/>
      <c r="G56"/>
      <c r="H56"/>
      <c r="I56"/>
      <c r="J56"/>
    </row>
    <row r="57" spans="1:11" ht="15">
      <c r="A57"/>
      <c r="B57"/>
      <c r="C57"/>
      <c r="D57"/>
      <c r="E57"/>
      <c r="F57"/>
      <c r="G57"/>
      <c r="H57"/>
      <c r="I57"/>
      <c r="J57"/>
    </row>
    <row r="58" spans="1:11" ht="15">
      <c r="A58"/>
      <c r="B58"/>
      <c r="C58"/>
      <c r="D58"/>
      <c r="E58"/>
      <c r="F58"/>
      <c r="G58"/>
      <c r="H58"/>
      <c r="I58"/>
      <c r="J58"/>
    </row>
    <row r="59" spans="1:11" ht="14.25" customHeight="1"/>
  </sheetData>
  <mergeCells count="9">
    <mergeCell ref="D13:D18"/>
    <mergeCell ref="D19:D24"/>
    <mergeCell ref="D25:D30"/>
    <mergeCell ref="A1:S1"/>
    <mergeCell ref="D4:D6"/>
    <mergeCell ref="E4:E5"/>
    <mergeCell ref="F4:H4"/>
    <mergeCell ref="I4:K4"/>
    <mergeCell ref="D7:D12"/>
  </mergeCells>
  <printOptions horizontalCentered="1"/>
  <pageMargins left="0.19685039370078741" right="0.74803149606299213" top="0.19685039370078741" bottom="0.35433070866141736" header="0.31496062992125984" footer="0.31496062992125984"/>
  <pageSetup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8</vt:i4>
      </vt:variant>
    </vt:vector>
  </HeadingPairs>
  <TitlesOfParts>
    <vt:vector size="16" baseType="lpstr">
      <vt:lpstr>PREMISAS PRE GOB</vt:lpstr>
      <vt:lpstr>CONTEOS 30-70 PRE GOB</vt:lpstr>
      <vt:lpstr>PATRÓN PRECAMPAÑA GOB RADIO</vt:lpstr>
      <vt:lpstr>PATRÓN PRECAMPAÑA GOB TV</vt:lpstr>
      <vt:lpstr>PREMISAS PRE DIP</vt:lpstr>
      <vt:lpstr>CONTEOS 30-70 PRE DIP</vt:lpstr>
      <vt:lpstr>PATRON PRECAMPAÑA DIP RADIO </vt:lpstr>
      <vt:lpstr>PATRON PRECAMPAÑA DIP TV</vt:lpstr>
      <vt:lpstr>'CONTEOS 30-70 PRE DIP'!Área_de_impresión</vt:lpstr>
      <vt:lpstr>'CONTEOS 30-70 PRE GOB'!Área_de_impresión</vt:lpstr>
      <vt:lpstr>'PATRON PRECAMPAÑA DIP RADIO '!Área_de_impresión</vt:lpstr>
      <vt:lpstr>'PATRON PRECAMPAÑA DIP TV'!Área_de_impresión</vt:lpstr>
      <vt:lpstr>'PATRÓN PRECAMPAÑA GOB RADIO'!Área_de_impresión</vt:lpstr>
      <vt:lpstr>'PATRÓN PRECAMPAÑA GOB TV'!Área_de_impresión</vt:lpstr>
      <vt:lpstr>'PREMISAS PRE DIP'!Área_de_impresión</vt:lpstr>
      <vt:lpstr>'PREMISAS PRE GOB'!Área_de_impresión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2011-01-07T19:43:46Z</cp:lastPrinted>
  <dcterms:created xsi:type="dcterms:W3CDTF">2010-09-27T16:16:10Z</dcterms:created>
  <dcterms:modified xsi:type="dcterms:W3CDTF">2011-02-23T01:21:02Z</dcterms:modified>
</cp:coreProperties>
</file>