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0830" windowHeight="5730" tabRatio="846" activeTab="4"/>
  </bookViews>
  <sheets>
    <sheet name="PREMISAS OAX (12 min.)" sheetId="5" r:id="rId1"/>
    <sheet name="CONTEOS 30-70" sheetId="6" r:id="rId2"/>
    <sheet name="PAUTA PROP 1 " sheetId="10" r:id="rId3"/>
    <sheet name="PAUTA PROP 30%" sheetId="12" r:id="rId4"/>
    <sheet name="PAUTA RADIO" sheetId="7" r:id="rId5"/>
  </sheets>
  <definedNames>
    <definedName name="_xlnm.Print_Area" localSheetId="1">'CONTEOS 30-70'!$A$1:$H$16</definedName>
    <definedName name="_xlnm.Print_Area" localSheetId="2">'PAUTA PROP 1 '!$A$1:$V$27</definedName>
    <definedName name="_xlnm.Print_Area" localSheetId="3">'PAUTA PROP 30%'!$A$1:$V$27</definedName>
    <definedName name="_xlnm.Print_Area" localSheetId="4">'PAUTA RADIO'!$A$1:$K$37</definedName>
    <definedName name="_xlnm.Print_Area" localSheetId="0">'PREMISAS OAX (12 min.)'!$A$1:$G$30</definedName>
  </definedNames>
  <calcPr calcId="125725"/>
</workbook>
</file>

<file path=xl/calcChain.xml><?xml version="1.0" encoding="utf-8"?>
<calcChain xmlns="http://schemas.openxmlformats.org/spreadsheetml/2006/main">
  <c r="X37" i="12"/>
  <c r="W35"/>
  <c r="B11" i="10" l="1"/>
  <c r="M29" i="12"/>
  <c r="N29"/>
  <c r="O29"/>
  <c r="P29"/>
  <c r="Q29"/>
  <c r="R29"/>
  <c r="S29"/>
  <c r="T29"/>
  <c r="U29"/>
  <c r="M30"/>
  <c r="N30"/>
  <c r="O30"/>
  <c r="P30"/>
  <c r="Q30"/>
  <c r="R30"/>
  <c r="S30"/>
  <c r="T30"/>
  <c r="U30"/>
  <c r="M31"/>
  <c r="N31"/>
  <c r="O31"/>
  <c r="P31"/>
  <c r="Q31"/>
  <c r="R31"/>
  <c r="S31"/>
  <c r="T31"/>
  <c r="U31"/>
  <c r="M32"/>
  <c r="N32"/>
  <c r="O32"/>
  <c r="P32"/>
  <c r="Q32"/>
  <c r="R32"/>
  <c r="S32"/>
  <c r="T32"/>
  <c r="U32"/>
  <c r="M33"/>
  <c r="N33"/>
  <c r="O33"/>
  <c r="P33"/>
  <c r="Q33"/>
  <c r="R33"/>
  <c r="S33"/>
  <c r="T33"/>
  <c r="U33"/>
  <c r="M34"/>
  <c r="N34"/>
  <c r="O34"/>
  <c r="P34"/>
  <c r="Q34"/>
  <c r="R34"/>
  <c r="S34"/>
  <c r="T34"/>
  <c r="U34"/>
  <c r="M36"/>
  <c r="N36"/>
  <c r="O36"/>
  <c r="P36"/>
  <c r="Q36"/>
  <c r="R36"/>
  <c r="S36"/>
  <c r="T36"/>
  <c r="U36"/>
  <c r="M37"/>
  <c r="N37"/>
  <c r="O37"/>
  <c r="P37"/>
  <c r="Q37"/>
  <c r="R37"/>
  <c r="S37"/>
  <c r="T37"/>
  <c r="U37"/>
  <c r="M38"/>
  <c r="N38"/>
  <c r="O38"/>
  <c r="P38"/>
  <c r="Q38"/>
  <c r="R38"/>
  <c r="S38"/>
  <c r="T38"/>
  <c r="U38"/>
  <c r="M39"/>
  <c r="N39"/>
  <c r="O39"/>
  <c r="P39"/>
  <c r="Q39"/>
  <c r="R39"/>
  <c r="S39"/>
  <c r="T39"/>
  <c r="U39"/>
  <c r="M40"/>
  <c r="N40"/>
  <c r="O40"/>
  <c r="P40"/>
  <c r="Q40"/>
  <c r="R40"/>
  <c r="S40"/>
  <c r="T40"/>
  <c r="U40"/>
  <c r="M41"/>
  <c r="N41"/>
  <c r="O41"/>
  <c r="P41"/>
  <c r="Q41"/>
  <c r="R41"/>
  <c r="S41"/>
  <c r="T41"/>
  <c r="U41"/>
  <c r="L41"/>
  <c r="L40"/>
  <c r="L39"/>
  <c r="L38"/>
  <c r="L37"/>
  <c r="L36"/>
  <c r="L34"/>
  <c r="L33"/>
  <c r="L32"/>
  <c r="L31"/>
  <c r="L30"/>
  <c r="L29"/>
  <c r="C22" i="10"/>
  <c r="C26"/>
  <c r="V29" i="12" l="1"/>
  <c r="V33"/>
  <c r="V38"/>
  <c r="V30"/>
  <c r="V34"/>
  <c r="V39"/>
  <c r="V37"/>
  <c r="V41"/>
  <c r="V32"/>
  <c r="V31"/>
  <c r="V36"/>
  <c r="V40"/>
  <c r="X38" s="1"/>
  <c r="A2" i="6"/>
  <c r="E18" i="5"/>
  <c r="E19"/>
  <c r="E20"/>
  <c r="V35" i="12" l="1"/>
  <c r="B41" i="7"/>
  <c r="C38"/>
  <c r="C41"/>
  <c r="D41"/>
  <c r="D38"/>
  <c r="E38"/>
  <c r="E41"/>
  <c r="F41"/>
  <c r="F38"/>
  <c r="G38"/>
  <c r="G41"/>
  <c r="H41"/>
  <c r="H38"/>
  <c r="I38"/>
  <c r="I41"/>
  <c r="J41"/>
  <c r="K41"/>
  <c r="K43"/>
  <c r="J43"/>
  <c r="I43"/>
  <c r="H43"/>
  <c r="G43"/>
  <c r="F43"/>
  <c r="E43"/>
  <c r="D43"/>
  <c r="C43"/>
  <c r="B43"/>
  <c r="K42"/>
  <c r="J42"/>
  <c r="I42"/>
  <c r="H42"/>
  <c r="G42"/>
  <c r="F42"/>
  <c r="E42"/>
  <c r="D42"/>
  <c r="C42"/>
  <c r="B42"/>
  <c r="K40"/>
  <c r="J40"/>
  <c r="I40"/>
  <c r="H40"/>
  <c r="G40"/>
  <c r="F40"/>
  <c r="E40"/>
  <c r="D40"/>
  <c r="C40"/>
  <c r="B40"/>
  <c r="K39"/>
  <c r="J39"/>
  <c r="I39"/>
  <c r="H39"/>
  <c r="G39"/>
  <c r="F39"/>
  <c r="E39"/>
  <c r="D39"/>
  <c r="C39"/>
  <c r="B39"/>
  <c r="B38"/>
  <c r="J38"/>
  <c r="K38"/>
  <c r="C26" i="12"/>
  <c r="C25"/>
  <c r="C24"/>
  <c r="C23"/>
  <c r="C22"/>
  <c r="C21"/>
  <c r="L41" i="7" l="1"/>
  <c r="L43"/>
  <c r="L42"/>
  <c r="L40"/>
  <c r="L39"/>
  <c r="L38"/>
  <c r="C25" i="5"/>
  <c r="O34" i="10"/>
  <c r="O33"/>
  <c r="O30"/>
  <c r="P34"/>
  <c r="P33"/>
  <c r="P32"/>
  <c r="P31"/>
  <c r="P30"/>
  <c r="Q34"/>
  <c r="Q33"/>
  <c r="Q32"/>
  <c r="Q31"/>
  <c r="Q30"/>
  <c r="R34"/>
  <c r="R33"/>
  <c r="R32"/>
  <c r="R31"/>
  <c r="R30"/>
  <c r="S34"/>
  <c r="S33"/>
  <c r="S32"/>
  <c r="S31"/>
  <c r="S30"/>
  <c r="T34"/>
  <c r="T33"/>
  <c r="T32"/>
  <c r="T31"/>
  <c r="T30"/>
  <c r="U34"/>
  <c r="U33"/>
  <c r="U32"/>
  <c r="U31"/>
  <c r="U30"/>
  <c r="L46" i="7" l="1"/>
  <c r="U29" i="10"/>
  <c r="T29"/>
  <c r="S29"/>
  <c r="R29"/>
  <c r="Q29"/>
  <c r="P29"/>
  <c r="O32"/>
  <c r="O31"/>
  <c r="O29"/>
  <c r="N34"/>
  <c r="N33"/>
  <c r="N32"/>
  <c r="N31"/>
  <c r="N30"/>
  <c r="N29"/>
  <c r="M34"/>
  <c r="M33"/>
  <c r="M32"/>
  <c r="M31"/>
  <c r="M30"/>
  <c r="M29"/>
  <c r="L29"/>
  <c r="L30"/>
  <c r="L31"/>
  <c r="L32"/>
  <c r="L33"/>
  <c r="L34"/>
  <c r="C21"/>
  <c r="C23"/>
  <c r="C24"/>
  <c r="C25"/>
  <c r="V31" l="1"/>
  <c r="V34"/>
  <c r="V30"/>
  <c r="V32"/>
  <c r="V33"/>
  <c r="V29"/>
  <c r="E17" i="5"/>
  <c r="E22"/>
  <c r="E23"/>
  <c r="V35" i="10" l="1"/>
  <c r="D8" i="6"/>
  <c r="D11"/>
  <c r="D7"/>
  <c r="D6"/>
  <c r="D10"/>
  <c r="E12" i="5"/>
  <c r="F9"/>
  <c r="F12" s="1"/>
  <c r="E25" l="1"/>
  <c r="D5" i="6"/>
  <c r="D13" s="1"/>
  <c r="G9" i="5"/>
  <c r="B5" i="6" l="1"/>
  <c r="B10"/>
  <c r="E11"/>
  <c r="C5"/>
  <c r="C10"/>
  <c r="E10"/>
  <c r="E6"/>
  <c r="B3"/>
  <c r="B4"/>
  <c r="G12" i="5"/>
  <c r="F11" i="6"/>
  <c r="F5"/>
  <c r="G12"/>
  <c r="E4"/>
  <c r="F7"/>
  <c r="F10"/>
  <c r="E5"/>
  <c r="G5" s="1"/>
  <c r="E7"/>
  <c r="E8"/>
  <c r="F6"/>
  <c r="F8"/>
  <c r="H10" l="1"/>
  <c r="F22" i="5" s="1"/>
  <c r="G10" i="6"/>
  <c r="H8"/>
  <c r="G8"/>
  <c r="G13" s="1"/>
  <c r="H6"/>
  <c r="F18" i="5" s="1"/>
  <c r="G6" i="6"/>
  <c r="H11"/>
  <c r="G11"/>
  <c r="H7"/>
  <c r="F19" i="5" s="1"/>
  <c r="G7" i="6"/>
  <c r="G9"/>
  <c r="H5"/>
  <c r="F17" i="5" s="1"/>
  <c r="B6" i="12"/>
  <c r="B9"/>
  <c r="F23" i="5"/>
  <c r="F20"/>
  <c r="B10" i="12"/>
  <c r="B7"/>
  <c r="F13" i="6"/>
  <c r="B13"/>
  <c r="C13"/>
  <c r="E13"/>
  <c r="B5" i="12" l="1"/>
  <c r="D21"/>
  <c r="F21" s="1"/>
  <c r="C5"/>
  <c r="D22"/>
  <c r="F22" s="1"/>
  <c r="C6"/>
  <c r="D6" s="1"/>
  <c r="E6" s="1"/>
  <c r="F6" s="1"/>
  <c r="H12" i="6"/>
  <c r="F24" i="5" s="1"/>
  <c r="H9" i="6"/>
  <c r="F21" i="5" s="1"/>
  <c r="D26" i="12"/>
  <c r="F26" s="1"/>
  <c r="C10"/>
  <c r="D10" s="1"/>
  <c r="E10" s="1"/>
  <c r="F10" s="1"/>
  <c r="C9"/>
  <c r="D25"/>
  <c r="F25" s="1"/>
  <c r="D23"/>
  <c r="F23" s="1"/>
  <c r="C7"/>
  <c r="D7" s="1"/>
  <c r="E7" s="1"/>
  <c r="F7" s="1"/>
  <c r="D5" l="1"/>
  <c r="E5" s="1"/>
  <c r="F5" s="1"/>
  <c r="D9"/>
  <c r="E9" s="1"/>
  <c r="F9" s="1"/>
  <c r="B8"/>
  <c r="C8" s="1"/>
  <c r="D8" s="1"/>
  <c r="E8" s="1"/>
  <c r="F8" s="1"/>
  <c r="C8" i="10"/>
  <c r="C9"/>
  <c r="C6"/>
  <c r="D6" s="1"/>
  <c r="E6" s="1"/>
  <c r="F6" s="1"/>
  <c r="C10"/>
  <c r="D10" s="1"/>
  <c r="E10" s="1"/>
  <c r="F10" s="1"/>
  <c r="C7"/>
  <c r="D7" s="1"/>
  <c r="E7" s="1"/>
  <c r="F7" s="1"/>
  <c r="C5"/>
  <c r="D25"/>
  <c r="F25" s="1"/>
  <c r="D26"/>
  <c r="F26" s="1"/>
  <c r="D24"/>
  <c r="F24" s="1"/>
  <c r="D22"/>
  <c r="F22" s="1"/>
  <c r="D21"/>
  <c r="F21" s="1"/>
  <c r="D23"/>
  <c r="F23" s="1"/>
  <c r="H13" i="6"/>
  <c r="D24" i="12" l="1"/>
  <c r="F24" s="1"/>
  <c r="D5" i="10"/>
  <c r="D8"/>
  <c r="E8" s="1"/>
  <c r="F8" s="1"/>
  <c r="D9"/>
  <c r="E9" s="1"/>
  <c r="F9" s="1"/>
  <c r="F25" i="5"/>
  <c r="F29" s="1"/>
  <c r="C16" i="6" s="1"/>
  <c r="E5" i="10" l="1"/>
  <c r="F5" s="1"/>
</calcChain>
</file>

<file path=xl/sharedStrings.xml><?xml version="1.0" encoding="utf-8"?>
<sst xmlns="http://schemas.openxmlformats.org/spreadsheetml/2006/main" count="881" uniqueCount="74">
  <si>
    <t>PAN</t>
  </si>
  <si>
    <t>PRI</t>
  </si>
  <si>
    <t>PRD</t>
  </si>
  <si>
    <t>PT</t>
  </si>
  <si>
    <t>PVEM</t>
  </si>
  <si>
    <t>CONV</t>
  </si>
  <si>
    <t>DIAS</t>
  </si>
  <si>
    <t>TOTAL</t>
  </si>
  <si>
    <t>PAUTA</t>
  </si>
  <si>
    <t>CONTEO</t>
  </si>
  <si>
    <t>DIFERENCIA</t>
  </si>
  <si>
    <t>ENTIDAD</t>
  </si>
  <si>
    <t>MINUTOS</t>
  </si>
  <si>
    <t>PROMOCIONALES DIARIOS</t>
  </si>
  <si>
    <t>PORCENTAJE MÍNIMO</t>
  </si>
  <si>
    <t>PARTIDOS</t>
  </si>
  <si>
    <t>PORCENTAJE DE VOTACIÓN</t>
  </si>
  <si>
    <t>PORCENTAJE CORRESPONDIENTE AL 70%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</si>
  <si>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</si>
  <si>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</si>
  <si>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</si>
  <si>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</si>
  <si>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</si>
  <si>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</si>
  <si>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</si>
  <si>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HORARIO</t>
  </si>
  <si>
    <t>10:00 - 10:59</t>
  </si>
  <si>
    <t>14:00 - 14:59</t>
  </si>
  <si>
    <t>15:00 - 15:59</t>
  </si>
  <si>
    <t>19:00 - 19:59</t>
  </si>
  <si>
    <t>20:00 - 20:59</t>
  </si>
  <si>
    <t>* Partido Local</t>
  </si>
  <si>
    <t>07:00 - 07:59</t>
  </si>
  <si>
    <t>06:00 - 06:59</t>
  </si>
  <si>
    <t>08:00 - 08:59</t>
  </si>
  <si>
    <t>09:00 - 09:59</t>
  </si>
  <si>
    <t>22:00 - 22:59</t>
  </si>
  <si>
    <t>DIARIO</t>
  </si>
  <si>
    <t>REDON</t>
  </si>
  <si>
    <t>SPOTS DEL 30%</t>
  </si>
  <si>
    <t>18:00 - 18:59</t>
  </si>
  <si>
    <t>OAXACA</t>
  </si>
  <si>
    <t>PRECAMPAÑA</t>
  </si>
  <si>
    <t>PAUTA DE PRECAMPAÑA DE PARTIDOS POLÍTICOS EN OAXACA</t>
  </si>
  <si>
    <t>21:00 - 21:59</t>
  </si>
  <si>
    <t>PROMOCIONALES EN EL PERIODO</t>
  </si>
  <si>
    <t>PROMOCIONALES DE PRECAMPAÑA</t>
  </si>
  <si>
    <t xml:space="preserve">PAN
PRD
PT
CONV
COALICIÓN </t>
  </si>
  <si>
    <t>PRI
PVEM
COALICIÓN</t>
  </si>
  <si>
    <t xml:space="preserve">PAN
PRD
PT
CONV
COALICION </t>
  </si>
  <si>
    <t>PRI
PVEM
COALICIÓN</t>
  </si>
  <si>
    <t>J</t>
  </si>
  <si>
    <t>V</t>
  </si>
  <si>
    <t>S</t>
  </si>
  <si>
    <t>D</t>
  </si>
  <si>
    <t>L</t>
  </si>
  <si>
    <t>Ma</t>
  </si>
  <si>
    <t>Mi</t>
  </si>
  <si>
    <t>Coalición "Unidos por la Paz y el Progreso"</t>
  </si>
  <si>
    <t>Coalición "Por la transformación de Oaxaca"</t>
  </si>
  <si>
    <t>RADIO</t>
  </si>
  <si>
    <t>PAUTA DE PRECAMPAÑA DE PARTIDOS POLÍTICOS PARA CONCEJALES EN OAXACA - ELECCIÓN EXTRAORDINARIA</t>
  </si>
  <si>
    <t>IFE</t>
  </si>
  <si>
    <t>PAUTA DE PRECAMPAÑA DE PARTIDOS POLÍTICOS PARA CONCEJALES EN OAXACA -ELECCIÓN EXTRAORDINARIA</t>
  </si>
  <si>
    <t>PAN-C</t>
  </si>
  <si>
    <t>PRD-C</t>
  </si>
  <si>
    <t>PT-C</t>
  </si>
  <si>
    <t>CONV-C</t>
  </si>
  <si>
    <t>PRI-C</t>
  </si>
  <si>
    <t>PVEM-C</t>
  </si>
  <si>
    <t>COA 1</t>
  </si>
  <si>
    <t>COA 2</t>
  </si>
  <si>
    <t>SEPTIEMBRE, 2010</t>
  </si>
  <si>
    <t>PAUTA DE PRECAMPAÑA PARA LAS ELECCIONES EXTRAORDINARIAS 2010 EN EL AYUNTAMIENTO DE SAN JOSÉ ESTANCIA GRANDE, OAXACA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</si>
</sst>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00000000000"/>
  </numFmts>
  <fonts count="3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theme="9" tint="0.59999389629810485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0.5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8" fillId="0" borderId="0"/>
    <xf numFmtId="0" fontId="8" fillId="0" borderId="0"/>
    <xf numFmtId="9" fontId="17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7" borderId="1" xfId="0" applyNumberFormat="1" applyFont="1" applyFill="1" applyBorder="1" applyAlignment="1" applyProtection="1">
      <alignment horizontal="center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0" xfId="0" applyFont="1"/>
    <xf numFmtId="0" fontId="7" fillId="1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18" fillId="3" borderId="1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/>
    </xf>
    <xf numFmtId="0" fontId="13" fillId="0" borderId="0" xfId="2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1" fillId="5" borderId="1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/>
    </xf>
    <xf numFmtId="0" fontId="5" fillId="6" borderId="1" xfId="0" applyNumberFormat="1" applyFont="1" applyFill="1" applyBorder="1" applyAlignment="1" applyProtection="1">
      <alignment horizontal="center"/>
    </xf>
    <xf numFmtId="0" fontId="2" fillId="8" borderId="1" xfId="0" applyNumberFormat="1" applyFont="1" applyFill="1" applyBorder="1" applyAlignment="1" applyProtection="1">
      <alignment horizontal="center"/>
    </xf>
    <xf numFmtId="0" fontId="0" fillId="0" borderId="0" xfId="0" applyBorder="1"/>
    <xf numFmtId="3" fontId="7" fillId="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0" xfId="0" applyBorder="1"/>
    <xf numFmtId="0" fontId="20" fillId="16" borderId="0" xfId="0" applyFont="1" applyFill="1" applyAlignment="1">
      <alignment horizontal="center" vertical="center"/>
    </xf>
    <xf numFmtId="0" fontId="22" fillId="16" borderId="0" xfId="0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 vertical="center"/>
    </xf>
    <xf numFmtId="0" fontId="23" fillId="16" borderId="0" xfId="0" applyNumberFormat="1" applyFont="1" applyFill="1" applyBorder="1" applyAlignment="1" applyProtection="1">
      <alignment horizontal="center"/>
    </xf>
    <xf numFmtId="0" fontId="5" fillId="16" borderId="0" xfId="0" applyFont="1" applyFill="1" applyAlignment="1">
      <alignment horizontal="center" vertical="center"/>
    </xf>
    <xf numFmtId="0" fontId="2" fillId="0" borderId="0" xfId="0" applyFont="1"/>
    <xf numFmtId="3" fontId="2" fillId="0" borderId="0" xfId="0" applyNumberFormat="1" applyFont="1" applyFill="1" applyBorder="1" applyAlignment="1">
      <alignment horizontal="center"/>
    </xf>
    <xf numFmtId="0" fontId="2" fillId="17" borderId="1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NumberFormat="1" applyFont="1" applyFill="1" applyBorder="1" applyAlignment="1" applyProtection="1">
      <alignment horizontal="center"/>
    </xf>
    <xf numFmtId="0" fontId="14" fillId="0" borderId="0" xfId="3" applyNumberFormat="1" applyFont="1" applyFill="1" applyBorder="1" applyAlignment="1" applyProtection="1">
      <alignment horizontal="center"/>
      <protection locked="0"/>
    </xf>
    <xf numFmtId="0" fontId="13" fillId="0" borderId="0" xfId="3" applyNumberFormat="1" applyFont="1" applyFill="1" applyBorder="1" applyAlignment="1" applyProtection="1">
      <alignment horizontal="center"/>
      <protection locked="0"/>
    </xf>
    <xf numFmtId="0" fontId="19" fillId="0" borderId="0" xfId="3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0" fontId="4" fillId="0" borderId="4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0" fontId="23" fillId="0" borderId="0" xfId="0" applyFont="1" applyFill="1" applyBorder="1" applyAlignment="1">
      <alignment horizontal="center" vertical="center"/>
    </xf>
    <xf numFmtId="1" fontId="14" fillId="0" borderId="0" xfId="3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0" fillId="18" borderId="0" xfId="0" applyFill="1"/>
    <xf numFmtId="0" fontId="0" fillId="18" borderId="0" xfId="0" applyFill="1" applyBorder="1"/>
    <xf numFmtId="0" fontId="2" fillId="0" borderId="0" xfId="0" applyFont="1" applyAlignment="1"/>
    <xf numFmtId="165" fontId="17" fillId="0" borderId="1" xfId="0" applyNumberFormat="1" applyFont="1" applyBorder="1" applyAlignment="1">
      <alignment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/>
    </xf>
    <xf numFmtId="0" fontId="23" fillId="16" borderId="1" xfId="0" applyNumberFormat="1" applyFont="1" applyFill="1" applyBorder="1" applyAlignment="1" applyProtection="1">
      <alignment horizontal="center"/>
    </xf>
    <xf numFmtId="0" fontId="22" fillId="16" borderId="1" xfId="0" applyFont="1" applyFill="1" applyBorder="1" applyAlignment="1">
      <alignment horizontal="center" vertical="center"/>
    </xf>
    <xf numFmtId="0" fontId="20" fillId="16" borderId="1" xfId="0" applyFont="1" applyFill="1" applyBorder="1" applyAlignment="1">
      <alignment horizontal="center" vertical="center"/>
    </xf>
    <xf numFmtId="0" fontId="5" fillId="16" borderId="1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26" fillId="12" borderId="1" xfId="2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6" fillId="13" borderId="1" xfId="2" applyNumberFormat="1" applyFont="1" applyFill="1" applyBorder="1" applyAlignment="1" applyProtection="1">
      <alignment horizontal="center" vertical="center"/>
    </xf>
    <xf numFmtId="0" fontId="27" fillId="0" borderId="1" xfId="2" applyNumberFormat="1" applyFont="1" applyFill="1" applyBorder="1" applyAlignment="1" applyProtection="1">
      <alignment horizontal="center" vertical="center"/>
    </xf>
    <xf numFmtId="0" fontId="28" fillId="15" borderId="1" xfId="2" applyNumberFormat="1" applyFont="1" applyFill="1" applyBorder="1" applyAlignment="1" applyProtection="1">
      <alignment horizontal="center" vertical="center"/>
    </xf>
    <xf numFmtId="0" fontId="28" fillId="11" borderId="1" xfId="2" applyNumberFormat="1" applyFont="1" applyFill="1" applyBorder="1" applyAlignment="1" applyProtection="1">
      <alignment horizontal="center" vertical="center"/>
    </xf>
    <xf numFmtId="0" fontId="29" fillId="14" borderId="1" xfId="2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" fontId="0" fillId="0" borderId="0" xfId="0" applyNumberFormat="1"/>
    <xf numFmtId="165" fontId="0" fillId="0" borderId="0" xfId="0" applyNumberFormat="1"/>
    <xf numFmtId="0" fontId="2" fillId="20" borderId="0" xfId="0" applyFont="1" applyFill="1"/>
    <xf numFmtId="4" fontId="0" fillId="20" borderId="0" xfId="0" applyNumberFormat="1" applyFill="1"/>
    <xf numFmtId="0" fontId="2" fillId="2" borderId="0" xfId="0" applyFont="1" applyFill="1"/>
    <xf numFmtId="4" fontId="0" fillId="2" borderId="0" xfId="0" applyNumberFormat="1" applyFill="1"/>
    <xf numFmtId="0" fontId="21" fillId="0" borderId="0" xfId="0" applyFont="1" applyFill="1" applyAlignment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0" fontId="1" fillId="4" borderId="0" xfId="0" applyNumberFormat="1" applyFont="1" applyFill="1" applyBorder="1" applyAlignment="1" applyProtection="1">
      <alignment horizontal="center"/>
    </xf>
    <xf numFmtId="0" fontId="21" fillId="0" borderId="0" xfId="0" applyFont="1" applyFill="1" applyBorder="1" applyAlignment="1">
      <alignment horizontal="center"/>
    </xf>
    <xf numFmtId="0" fontId="32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1" fillId="0" borderId="0" xfId="0" applyFont="1" applyFill="1" applyBorder="1"/>
    <xf numFmtId="0" fontId="14" fillId="0" borderId="0" xfId="2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8" fillId="0" borderId="0" xfId="2" applyNumberFormat="1" applyFont="1" applyFill="1" applyBorder="1" applyAlignment="1" applyProtection="1">
      <alignment horizontal="center" vertical="center"/>
    </xf>
    <xf numFmtId="0" fontId="28" fillId="0" borderId="0" xfId="3" applyNumberFormat="1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right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165" fontId="17" fillId="0" borderId="5" xfId="0" applyNumberFormat="1" applyFont="1" applyBorder="1" applyAlignment="1">
      <alignment horizontal="right" vertical="center" wrapText="1"/>
    </xf>
    <xf numFmtId="165" fontId="17" fillId="0" borderId="3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9" borderId="6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wrapText="1"/>
    </xf>
    <xf numFmtId="0" fontId="30" fillId="0" borderId="12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165" fontId="0" fillId="19" borderId="5" xfId="0" applyNumberFormat="1" applyFill="1" applyBorder="1" applyAlignment="1">
      <alignment horizontal="center"/>
    </xf>
    <xf numFmtId="165" fontId="0" fillId="19" borderId="9" xfId="0" applyNumberFormat="1" applyFill="1" applyBorder="1" applyAlignment="1">
      <alignment horizontal="center"/>
    </xf>
    <xf numFmtId="165" fontId="0" fillId="19" borderId="3" xfId="0" applyNumberFormat="1" applyFill="1" applyBorder="1" applyAlignment="1">
      <alignment horizontal="center"/>
    </xf>
    <xf numFmtId="0" fontId="7" fillId="10" borderId="1" xfId="0" applyFont="1" applyFill="1" applyBorder="1" applyAlignment="1">
      <alignment horizontal="center" vertical="top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9" fontId="7" fillId="10" borderId="2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19" borderId="5" xfId="0" applyNumberFormat="1" applyFont="1" applyFill="1" applyBorder="1" applyAlignment="1">
      <alignment horizontal="center" vertical="center" wrapText="1"/>
    </xf>
    <xf numFmtId="2" fontId="7" fillId="19" borderId="9" xfId="0" applyNumberFormat="1" applyFont="1" applyFill="1" applyBorder="1" applyAlignment="1">
      <alignment horizontal="center" vertical="center" wrapText="1"/>
    </xf>
    <xf numFmtId="2" fontId="7" fillId="19" borderId="3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textRotation="255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5">
    <cellStyle name="Normal" xfId="0" builtinId="0"/>
    <cellStyle name="Normal 2" xfId="3"/>
    <cellStyle name="Normal 3" xfId="2"/>
    <cellStyle name="Porcentual" xfId="1" builtinId="5"/>
    <cellStyle name="Porcentual 2" xfId="4"/>
  </cellStyles>
  <dxfs count="0"/>
  <tableStyles count="0" defaultTableStyle="TableStyleMedium9" defaultPivotStyle="PivotStyleLight16"/>
  <colors>
    <mruColors>
      <color rgb="FFFF00FF"/>
      <color rgb="FFCC99FF"/>
      <color rgb="FF99FF33"/>
      <color rgb="FF19C3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29"/>
  <sheetViews>
    <sheetView view="pageBreakPreview" zoomScale="90" zoomScaleNormal="90" zoomScaleSheetLayoutView="90" workbookViewId="0">
      <selection activeCell="G16" sqref="G16"/>
    </sheetView>
  </sheetViews>
  <sheetFormatPr baseColWidth="10" defaultRowHeight="15"/>
  <cols>
    <col min="1" max="1" width="3.140625" style="1" customWidth="1"/>
    <col min="2" max="2" width="12.85546875" customWidth="1"/>
    <col min="3" max="3" width="15.5703125" customWidth="1"/>
    <col min="4" max="4" width="9.42578125" customWidth="1"/>
    <col min="5" max="5" width="22.85546875" customWidth="1"/>
    <col min="6" max="7" width="20.140625" customWidth="1"/>
    <col min="13" max="13" width="22.5703125" customWidth="1"/>
    <col min="257" max="257" width="3.140625" customWidth="1"/>
    <col min="258" max="258" width="11" bestFit="1" customWidth="1"/>
    <col min="259" max="259" width="15.5703125" customWidth="1"/>
    <col min="260" max="260" width="6.42578125" customWidth="1"/>
    <col min="261" max="261" width="18.85546875" customWidth="1"/>
    <col min="262" max="263" width="16.28515625" bestFit="1" customWidth="1"/>
    <col min="513" max="513" width="3.140625" customWidth="1"/>
    <col min="514" max="514" width="11" bestFit="1" customWidth="1"/>
    <col min="515" max="515" width="15.5703125" customWidth="1"/>
    <col min="516" max="516" width="6.42578125" customWidth="1"/>
    <col min="517" max="517" width="18.85546875" customWidth="1"/>
    <col min="518" max="519" width="16.28515625" bestFit="1" customWidth="1"/>
    <col min="769" max="769" width="3.140625" customWidth="1"/>
    <col min="770" max="770" width="11" bestFit="1" customWidth="1"/>
    <col min="771" max="771" width="15.5703125" customWidth="1"/>
    <col min="772" max="772" width="6.42578125" customWidth="1"/>
    <col min="773" max="773" width="18.85546875" customWidth="1"/>
    <col min="774" max="775" width="16.28515625" bestFit="1" customWidth="1"/>
    <col min="1025" max="1025" width="3.140625" customWidth="1"/>
    <col min="1026" max="1026" width="11" bestFit="1" customWidth="1"/>
    <col min="1027" max="1027" width="15.5703125" customWidth="1"/>
    <col min="1028" max="1028" width="6.42578125" customWidth="1"/>
    <col min="1029" max="1029" width="18.85546875" customWidth="1"/>
    <col min="1030" max="1031" width="16.28515625" bestFit="1" customWidth="1"/>
    <col min="1281" max="1281" width="3.140625" customWidth="1"/>
    <col min="1282" max="1282" width="11" bestFit="1" customWidth="1"/>
    <col min="1283" max="1283" width="15.5703125" customWidth="1"/>
    <col min="1284" max="1284" width="6.42578125" customWidth="1"/>
    <col min="1285" max="1285" width="18.85546875" customWidth="1"/>
    <col min="1286" max="1287" width="16.28515625" bestFit="1" customWidth="1"/>
    <col min="1537" max="1537" width="3.140625" customWidth="1"/>
    <col min="1538" max="1538" width="11" bestFit="1" customWidth="1"/>
    <col min="1539" max="1539" width="15.5703125" customWidth="1"/>
    <col min="1540" max="1540" width="6.42578125" customWidth="1"/>
    <col min="1541" max="1541" width="18.85546875" customWidth="1"/>
    <col min="1542" max="1543" width="16.28515625" bestFit="1" customWidth="1"/>
    <col min="1793" max="1793" width="3.140625" customWidth="1"/>
    <col min="1794" max="1794" width="11" bestFit="1" customWidth="1"/>
    <col min="1795" max="1795" width="15.5703125" customWidth="1"/>
    <col min="1796" max="1796" width="6.42578125" customWidth="1"/>
    <col min="1797" max="1797" width="18.85546875" customWidth="1"/>
    <col min="1798" max="1799" width="16.28515625" bestFit="1" customWidth="1"/>
    <col min="2049" max="2049" width="3.140625" customWidth="1"/>
    <col min="2050" max="2050" width="11" bestFit="1" customWidth="1"/>
    <col min="2051" max="2051" width="15.5703125" customWidth="1"/>
    <col min="2052" max="2052" width="6.42578125" customWidth="1"/>
    <col min="2053" max="2053" width="18.85546875" customWidth="1"/>
    <col min="2054" max="2055" width="16.28515625" bestFit="1" customWidth="1"/>
    <col min="2305" max="2305" width="3.140625" customWidth="1"/>
    <col min="2306" max="2306" width="11" bestFit="1" customWidth="1"/>
    <col min="2307" max="2307" width="15.5703125" customWidth="1"/>
    <col min="2308" max="2308" width="6.42578125" customWidth="1"/>
    <col min="2309" max="2309" width="18.85546875" customWidth="1"/>
    <col min="2310" max="2311" width="16.28515625" bestFit="1" customWidth="1"/>
    <col min="2561" max="2561" width="3.140625" customWidth="1"/>
    <col min="2562" max="2562" width="11" bestFit="1" customWidth="1"/>
    <col min="2563" max="2563" width="15.5703125" customWidth="1"/>
    <col min="2564" max="2564" width="6.42578125" customWidth="1"/>
    <col min="2565" max="2565" width="18.85546875" customWidth="1"/>
    <col min="2566" max="2567" width="16.28515625" bestFit="1" customWidth="1"/>
    <col min="2817" max="2817" width="3.140625" customWidth="1"/>
    <col min="2818" max="2818" width="11" bestFit="1" customWidth="1"/>
    <col min="2819" max="2819" width="15.5703125" customWidth="1"/>
    <col min="2820" max="2820" width="6.42578125" customWidth="1"/>
    <col min="2821" max="2821" width="18.85546875" customWidth="1"/>
    <col min="2822" max="2823" width="16.28515625" bestFit="1" customWidth="1"/>
    <col min="3073" max="3073" width="3.140625" customWidth="1"/>
    <col min="3074" max="3074" width="11" bestFit="1" customWidth="1"/>
    <col min="3075" max="3075" width="15.5703125" customWidth="1"/>
    <col min="3076" max="3076" width="6.42578125" customWidth="1"/>
    <col min="3077" max="3077" width="18.85546875" customWidth="1"/>
    <col min="3078" max="3079" width="16.28515625" bestFit="1" customWidth="1"/>
    <col min="3329" max="3329" width="3.140625" customWidth="1"/>
    <col min="3330" max="3330" width="11" bestFit="1" customWidth="1"/>
    <col min="3331" max="3331" width="15.5703125" customWidth="1"/>
    <col min="3332" max="3332" width="6.42578125" customWidth="1"/>
    <col min="3333" max="3333" width="18.85546875" customWidth="1"/>
    <col min="3334" max="3335" width="16.28515625" bestFit="1" customWidth="1"/>
    <col min="3585" max="3585" width="3.140625" customWidth="1"/>
    <col min="3586" max="3586" width="11" bestFit="1" customWidth="1"/>
    <col min="3587" max="3587" width="15.5703125" customWidth="1"/>
    <col min="3588" max="3588" width="6.42578125" customWidth="1"/>
    <col min="3589" max="3589" width="18.85546875" customWidth="1"/>
    <col min="3590" max="3591" width="16.28515625" bestFit="1" customWidth="1"/>
    <col min="3841" max="3841" width="3.140625" customWidth="1"/>
    <col min="3842" max="3842" width="11" bestFit="1" customWidth="1"/>
    <col min="3843" max="3843" width="15.5703125" customWidth="1"/>
    <col min="3844" max="3844" width="6.42578125" customWidth="1"/>
    <col min="3845" max="3845" width="18.85546875" customWidth="1"/>
    <col min="3846" max="3847" width="16.28515625" bestFit="1" customWidth="1"/>
    <col min="4097" max="4097" width="3.140625" customWidth="1"/>
    <col min="4098" max="4098" width="11" bestFit="1" customWidth="1"/>
    <col min="4099" max="4099" width="15.5703125" customWidth="1"/>
    <col min="4100" max="4100" width="6.42578125" customWidth="1"/>
    <col min="4101" max="4101" width="18.85546875" customWidth="1"/>
    <col min="4102" max="4103" width="16.28515625" bestFit="1" customWidth="1"/>
    <col min="4353" max="4353" width="3.140625" customWidth="1"/>
    <col min="4354" max="4354" width="11" bestFit="1" customWidth="1"/>
    <col min="4355" max="4355" width="15.5703125" customWidth="1"/>
    <col min="4356" max="4356" width="6.42578125" customWidth="1"/>
    <col min="4357" max="4357" width="18.85546875" customWidth="1"/>
    <col min="4358" max="4359" width="16.28515625" bestFit="1" customWidth="1"/>
    <col min="4609" max="4609" width="3.140625" customWidth="1"/>
    <col min="4610" max="4610" width="11" bestFit="1" customWidth="1"/>
    <col min="4611" max="4611" width="15.5703125" customWidth="1"/>
    <col min="4612" max="4612" width="6.42578125" customWidth="1"/>
    <col min="4613" max="4613" width="18.85546875" customWidth="1"/>
    <col min="4614" max="4615" width="16.28515625" bestFit="1" customWidth="1"/>
    <col min="4865" max="4865" width="3.140625" customWidth="1"/>
    <col min="4866" max="4866" width="11" bestFit="1" customWidth="1"/>
    <col min="4867" max="4867" width="15.5703125" customWidth="1"/>
    <col min="4868" max="4868" width="6.42578125" customWidth="1"/>
    <col min="4869" max="4869" width="18.85546875" customWidth="1"/>
    <col min="4870" max="4871" width="16.28515625" bestFit="1" customWidth="1"/>
    <col min="5121" max="5121" width="3.140625" customWidth="1"/>
    <col min="5122" max="5122" width="11" bestFit="1" customWidth="1"/>
    <col min="5123" max="5123" width="15.5703125" customWidth="1"/>
    <col min="5124" max="5124" width="6.42578125" customWidth="1"/>
    <col min="5125" max="5125" width="18.85546875" customWidth="1"/>
    <col min="5126" max="5127" width="16.28515625" bestFit="1" customWidth="1"/>
    <col min="5377" max="5377" width="3.140625" customWidth="1"/>
    <col min="5378" max="5378" width="11" bestFit="1" customWidth="1"/>
    <col min="5379" max="5379" width="15.5703125" customWidth="1"/>
    <col min="5380" max="5380" width="6.42578125" customWidth="1"/>
    <col min="5381" max="5381" width="18.85546875" customWidth="1"/>
    <col min="5382" max="5383" width="16.28515625" bestFit="1" customWidth="1"/>
    <col min="5633" max="5633" width="3.140625" customWidth="1"/>
    <col min="5634" max="5634" width="11" bestFit="1" customWidth="1"/>
    <col min="5635" max="5635" width="15.5703125" customWidth="1"/>
    <col min="5636" max="5636" width="6.42578125" customWidth="1"/>
    <col min="5637" max="5637" width="18.85546875" customWidth="1"/>
    <col min="5638" max="5639" width="16.28515625" bestFit="1" customWidth="1"/>
    <col min="5889" max="5889" width="3.140625" customWidth="1"/>
    <col min="5890" max="5890" width="11" bestFit="1" customWidth="1"/>
    <col min="5891" max="5891" width="15.5703125" customWidth="1"/>
    <col min="5892" max="5892" width="6.42578125" customWidth="1"/>
    <col min="5893" max="5893" width="18.85546875" customWidth="1"/>
    <col min="5894" max="5895" width="16.28515625" bestFit="1" customWidth="1"/>
    <col min="6145" max="6145" width="3.140625" customWidth="1"/>
    <col min="6146" max="6146" width="11" bestFit="1" customWidth="1"/>
    <col min="6147" max="6147" width="15.5703125" customWidth="1"/>
    <col min="6148" max="6148" width="6.42578125" customWidth="1"/>
    <col min="6149" max="6149" width="18.85546875" customWidth="1"/>
    <col min="6150" max="6151" width="16.28515625" bestFit="1" customWidth="1"/>
    <col min="6401" max="6401" width="3.140625" customWidth="1"/>
    <col min="6402" max="6402" width="11" bestFit="1" customWidth="1"/>
    <col min="6403" max="6403" width="15.5703125" customWidth="1"/>
    <col min="6404" max="6404" width="6.42578125" customWidth="1"/>
    <col min="6405" max="6405" width="18.85546875" customWidth="1"/>
    <col min="6406" max="6407" width="16.28515625" bestFit="1" customWidth="1"/>
    <col min="6657" max="6657" width="3.140625" customWidth="1"/>
    <col min="6658" max="6658" width="11" bestFit="1" customWidth="1"/>
    <col min="6659" max="6659" width="15.5703125" customWidth="1"/>
    <col min="6660" max="6660" width="6.42578125" customWidth="1"/>
    <col min="6661" max="6661" width="18.85546875" customWidth="1"/>
    <col min="6662" max="6663" width="16.28515625" bestFit="1" customWidth="1"/>
    <col min="6913" max="6913" width="3.140625" customWidth="1"/>
    <col min="6914" max="6914" width="11" bestFit="1" customWidth="1"/>
    <col min="6915" max="6915" width="15.5703125" customWidth="1"/>
    <col min="6916" max="6916" width="6.42578125" customWidth="1"/>
    <col min="6917" max="6917" width="18.85546875" customWidth="1"/>
    <col min="6918" max="6919" width="16.28515625" bestFit="1" customWidth="1"/>
    <col min="7169" max="7169" width="3.140625" customWidth="1"/>
    <col min="7170" max="7170" width="11" bestFit="1" customWidth="1"/>
    <col min="7171" max="7171" width="15.5703125" customWidth="1"/>
    <col min="7172" max="7172" width="6.42578125" customWidth="1"/>
    <col min="7173" max="7173" width="18.85546875" customWidth="1"/>
    <col min="7174" max="7175" width="16.28515625" bestFit="1" customWidth="1"/>
    <col min="7425" max="7425" width="3.140625" customWidth="1"/>
    <col min="7426" max="7426" width="11" bestFit="1" customWidth="1"/>
    <col min="7427" max="7427" width="15.5703125" customWidth="1"/>
    <col min="7428" max="7428" width="6.42578125" customWidth="1"/>
    <col min="7429" max="7429" width="18.85546875" customWidth="1"/>
    <col min="7430" max="7431" width="16.28515625" bestFit="1" customWidth="1"/>
    <col min="7681" max="7681" width="3.140625" customWidth="1"/>
    <col min="7682" max="7682" width="11" bestFit="1" customWidth="1"/>
    <col min="7683" max="7683" width="15.5703125" customWidth="1"/>
    <col min="7684" max="7684" width="6.42578125" customWidth="1"/>
    <col min="7685" max="7685" width="18.85546875" customWidth="1"/>
    <col min="7686" max="7687" width="16.28515625" bestFit="1" customWidth="1"/>
    <col min="7937" max="7937" width="3.140625" customWidth="1"/>
    <col min="7938" max="7938" width="11" bestFit="1" customWidth="1"/>
    <col min="7939" max="7939" width="15.5703125" customWidth="1"/>
    <col min="7940" max="7940" width="6.42578125" customWidth="1"/>
    <col min="7941" max="7941" width="18.85546875" customWidth="1"/>
    <col min="7942" max="7943" width="16.28515625" bestFit="1" customWidth="1"/>
    <col min="8193" max="8193" width="3.140625" customWidth="1"/>
    <col min="8194" max="8194" width="11" bestFit="1" customWidth="1"/>
    <col min="8195" max="8195" width="15.5703125" customWidth="1"/>
    <col min="8196" max="8196" width="6.42578125" customWidth="1"/>
    <col min="8197" max="8197" width="18.85546875" customWidth="1"/>
    <col min="8198" max="8199" width="16.28515625" bestFit="1" customWidth="1"/>
    <col min="8449" max="8449" width="3.140625" customWidth="1"/>
    <col min="8450" max="8450" width="11" bestFit="1" customWidth="1"/>
    <col min="8451" max="8451" width="15.5703125" customWidth="1"/>
    <col min="8452" max="8452" width="6.42578125" customWidth="1"/>
    <col min="8453" max="8453" width="18.85546875" customWidth="1"/>
    <col min="8454" max="8455" width="16.28515625" bestFit="1" customWidth="1"/>
    <col min="8705" max="8705" width="3.140625" customWidth="1"/>
    <col min="8706" max="8706" width="11" bestFit="1" customWidth="1"/>
    <col min="8707" max="8707" width="15.5703125" customWidth="1"/>
    <col min="8708" max="8708" width="6.42578125" customWidth="1"/>
    <col min="8709" max="8709" width="18.85546875" customWidth="1"/>
    <col min="8710" max="8711" width="16.28515625" bestFit="1" customWidth="1"/>
    <col min="8961" max="8961" width="3.140625" customWidth="1"/>
    <col min="8962" max="8962" width="11" bestFit="1" customWidth="1"/>
    <col min="8963" max="8963" width="15.5703125" customWidth="1"/>
    <col min="8964" max="8964" width="6.42578125" customWidth="1"/>
    <col min="8965" max="8965" width="18.85546875" customWidth="1"/>
    <col min="8966" max="8967" width="16.28515625" bestFit="1" customWidth="1"/>
    <col min="9217" max="9217" width="3.140625" customWidth="1"/>
    <col min="9218" max="9218" width="11" bestFit="1" customWidth="1"/>
    <col min="9219" max="9219" width="15.5703125" customWidth="1"/>
    <col min="9220" max="9220" width="6.42578125" customWidth="1"/>
    <col min="9221" max="9221" width="18.85546875" customWidth="1"/>
    <col min="9222" max="9223" width="16.28515625" bestFit="1" customWidth="1"/>
    <col min="9473" max="9473" width="3.140625" customWidth="1"/>
    <col min="9474" max="9474" width="11" bestFit="1" customWidth="1"/>
    <col min="9475" max="9475" width="15.5703125" customWidth="1"/>
    <col min="9476" max="9476" width="6.42578125" customWidth="1"/>
    <col min="9477" max="9477" width="18.85546875" customWidth="1"/>
    <col min="9478" max="9479" width="16.28515625" bestFit="1" customWidth="1"/>
    <col min="9729" max="9729" width="3.140625" customWidth="1"/>
    <col min="9730" max="9730" width="11" bestFit="1" customWidth="1"/>
    <col min="9731" max="9731" width="15.5703125" customWidth="1"/>
    <col min="9732" max="9732" width="6.42578125" customWidth="1"/>
    <col min="9733" max="9733" width="18.85546875" customWidth="1"/>
    <col min="9734" max="9735" width="16.28515625" bestFit="1" customWidth="1"/>
    <col min="9985" max="9985" width="3.140625" customWidth="1"/>
    <col min="9986" max="9986" width="11" bestFit="1" customWidth="1"/>
    <col min="9987" max="9987" width="15.5703125" customWidth="1"/>
    <col min="9988" max="9988" width="6.42578125" customWidth="1"/>
    <col min="9989" max="9989" width="18.85546875" customWidth="1"/>
    <col min="9990" max="9991" width="16.28515625" bestFit="1" customWidth="1"/>
    <col min="10241" max="10241" width="3.140625" customWidth="1"/>
    <col min="10242" max="10242" width="11" bestFit="1" customWidth="1"/>
    <col min="10243" max="10243" width="15.5703125" customWidth="1"/>
    <col min="10244" max="10244" width="6.42578125" customWidth="1"/>
    <col min="10245" max="10245" width="18.85546875" customWidth="1"/>
    <col min="10246" max="10247" width="16.28515625" bestFit="1" customWidth="1"/>
    <col min="10497" max="10497" width="3.140625" customWidth="1"/>
    <col min="10498" max="10498" width="11" bestFit="1" customWidth="1"/>
    <col min="10499" max="10499" width="15.5703125" customWidth="1"/>
    <col min="10500" max="10500" width="6.42578125" customWidth="1"/>
    <col min="10501" max="10501" width="18.85546875" customWidth="1"/>
    <col min="10502" max="10503" width="16.28515625" bestFit="1" customWidth="1"/>
    <col min="10753" max="10753" width="3.140625" customWidth="1"/>
    <col min="10754" max="10754" width="11" bestFit="1" customWidth="1"/>
    <col min="10755" max="10755" width="15.5703125" customWidth="1"/>
    <col min="10756" max="10756" width="6.42578125" customWidth="1"/>
    <col min="10757" max="10757" width="18.85546875" customWidth="1"/>
    <col min="10758" max="10759" width="16.28515625" bestFit="1" customWidth="1"/>
    <col min="11009" max="11009" width="3.140625" customWidth="1"/>
    <col min="11010" max="11010" width="11" bestFit="1" customWidth="1"/>
    <col min="11011" max="11011" width="15.5703125" customWidth="1"/>
    <col min="11012" max="11012" width="6.42578125" customWidth="1"/>
    <col min="11013" max="11013" width="18.85546875" customWidth="1"/>
    <col min="11014" max="11015" width="16.28515625" bestFit="1" customWidth="1"/>
    <col min="11265" max="11265" width="3.140625" customWidth="1"/>
    <col min="11266" max="11266" width="11" bestFit="1" customWidth="1"/>
    <col min="11267" max="11267" width="15.5703125" customWidth="1"/>
    <col min="11268" max="11268" width="6.42578125" customWidth="1"/>
    <col min="11269" max="11269" width="18.85546875" customWidth="1"/>
    <col min="11270" max="11271" width="16.28515625" bestFit="1" customWidth="1"/>
    <col min="11521" max="11521" width="3.140625" customWidth="1"/>
    <col min="11522" max="11522" width="11" bestFit="1" customWidth="1"/>
    <col min="11523" max="11523" width="15.5703125" customWidth="1"/>
    <col min="11524" max="11524" width="6.42578125" customWidth="1"/>
    <col min="11525" max="11525" width="18.85546875" customWidth="1"/>
    <col min="11526" max="11527" width="16.28515625" bestFit="1" customWidth="1"/>
    <col min="11777" max="11777" width="3.140625" customWidth="1"/>
    <col min="11778" max="11778" width="11" bestFit="1" customWidth="1"/>
    <col min="11779" max="11779" width="15.5703125" customWidth="1"/>
    <col min="11780" max="11780" width="6.42578125" customWidth="1"/>
    <col min="11781" max="11781" width="18.85546875" customWidth="1"/>
    <col min="11782" max="11783" width="16.28515625" bestFit="1" customWidth="1"/>
    <col min="12033" max="12033" width="3.140625" customWidth="1"/>
    <col min="12034" max="12034" width="11" bestFit="1" customWidth="1"/>
    <col min="12035" max="12035" width="15.5703125" customWidth="1"/>
    <col min="12036" max="12036" width="6.42578125" customWidth="1"/>
    <col min="12037" max="12037" width="18.85546875" customWidth="1"/>
    <col min="12038" max="12039" width="16.28515625" bestFit="1" customWidth="1"/>
    <col min="12289" max="12289" width="3.140625" customWidth="1"/>
    <col min="12290" max="12290" width="11" bestFit="1" customWidth="1"/>
    <col min="12291" max="12291" width="15.5703125" customWidth="1"/>
    <col min="12292" max="12292" width="6.42578125" customWidth="1"/>
    <col min="12293" max="12293" width="18.85546875" customWidth="1"/>
    <col min="12294" max="12295" width="16.28515625" bestFit="1" customWidth="1"/>
    <col min="12545" max="12545" width="3.140625" customWidth="1"/>
    <col min="12546" max="12546" width="11" bestFit="1" customWidth="1"/>
    <col min="12547" max="12547" width="15.5703125" customWidth="1"/>
    <col min="12548" max="12548" width="6.42578125" customWidth="1"/>
    <col min="12549" max="12549" width="18.85546875" customWidth="1"/>
    <col min="12550" max="12551" width="16.28515625" bestFit="1" customWidth="1"/>
    <col min="12801" max="12801" width="3.140625" customWidth="1"/>
    <col min="12802" max="12802" width="11" bestFit="1" customWidth="1"/>
    <col min="12803" max="12803" width="15.5703125" customWidth="1"/>
    <col min="12804" max="12804" width="6.42578125" customWidth="1"/>
    <col min="12805" max="12805" width="18.85546875" customWidth="1"/>
    <col min="12806" max="12807" width="16.28515625" bestFit="1" customWidth="1"/>
    <col min="13057" max="13057" width="3.140625" customWidth="1"/>
    <col min="13058" max="13058" width="11" bestFit="1" customWidth="1"/>
    <col min="13059" max="13059" width="15.5703125" customWidth="1"/>
    <col min="13060" max="13060" width="6.42578125" customWidth="1"/>
    <col min="13061" max="13061" width="18.85546875" customWidth="1"/>
    <col min="13062" max="13063" width="16.28515625" bestFit="1" customWidth="1"/>
    <col min="13313" max="13313" width="3.140625" customWidth="1"/>
    <col min="13314" max="13314" width="11" bestFit="1" customWidth="1"/>
    <col min="13315" max="13315" width="15.5703125" customWidth="1"/>
    <col min="13316" max="13316" width="6.42578125" customWidth="1"/>
    <col min="13317" max="13317" width="18.85546875" customWidth="1"/>
    <col min="13318" max="13319" width="16.28515625" bestFit="1" customWidth="1"/>
    <col min="13569" max="13569" width="3.140625" customWidth="1"/>
    <col min="13570" max="13570" width="11" bestFit="1" customWidth="1"/>
    <col min="13571" max="13571" width="15.5703125" customWidth="1"/>
    <col min="13572" max="13572" width="6.42578125" customWidth="1"/>
    <col min="13573" max="13573" width="18.85546875" customWidth="1"/>
    <col min="13574" max="13575" width="16.28515625" bestFit="1" customWidth="1"/>
    <col min="13825" max="13825" width="3.140625" customWidth="1"/>
    <col min="13826" max="13826" width="11" bestFit="1" customWidth="1"/>
    <col min="13827" max="13827" width="15.5703125" customWidth="1"/>
    <col min="13828" max="13828" width="6.42578125" customWidth="1"/>
    <col min="13829" max="13829" width="18.85546875" customWidth="1"/>
    <col min="13830" max="13831" width="16.28515625" bestFit="1" customWidth="1"/>
    <col min="14081" max="14081" width="3.140625" customWidth="1"/>
    <col min="14082" max="14082" width="11" bestFit="1" customWidth="1"/>
    <col min="14083" max="14083" width="15.5703125" customWidth="1"/>
    <col min="14084" max="14084" width="6.42578125" customWidth="1"/>
    <col min="14085" max="14085" width="18.85546875" customWidth="1"/>
    <col min="14086" max="14087" width="16.28515625" bestFit="1" customWidth="1"/>
    <col min="14337" max="14337" width="3.140625" customWidth="1"/>
    <col min="14338" max="14338" width="11" bestFit="1" customWidth="1"/>
    <col min="14339" max="14339" width="15.5703125" customWidth="1"/>
    <col min="14340" max="14340" width="6.42578125" customWidth="1"/>
    <col min="14341" max="14341" width="18.85546875" customWidth="1"/>
    <col min="14342" max="14343" width="16.28515625" bestFit="1" customWidth="1"/>
    <col min="14593" max="14593" width="3.140625" customWidth="1"/>
    <col min="14594" max="14594" width="11" bestFit="1" customWidth="1"/>
    <col min="14595" max="14595" width="15.5703125" customWidth="1"/>
    <col min="14596" max="14596" width="6.42578125" customWidth="1"/>
    <col min="14597" max="14597" width="18.85546875" customWidth="1"/>
    <col min="14598" max="14599" width="16.28515625" bestFit="1" customWidth="1"/>
    <col min="14849" max="14849" width="3.140625" customWidth="1"/>
    <col min="14850" max="14850" width="11" bestFit="1" customWidth="1"/>
    <col min="14851" max="14851" width="15.5703125" customWidth="1"/>
    <col min="14852" max="14852" width="6.42578125" customWidth="1"/>
    <col min="14853" max="14853" width="18.85546875" customWidth="1"/>
    <col min="14854" max="14855" width="16.28515625" bestFit="1" customWidth="1"/>
    <col min="15105" max="15105" width="3.140625" customWidth="1"/>
    <col min="15106" max="15106" width="11" bestFit="1" customWidth="1"/>
    <col min="15107" max="15107" width="15.5703125" customWidth="1"/>
    <col min="15108" max="15108" width="6.42578125" customWidth="1"/>
    <col min="15109" max="15109" width="18.85546875" customWidth="1"/>
    <col min="15110" max="15111" width="16.28515625" bestFit="1" customWidth="1"/>
    <col min="15361" max="15361" width="3.140625" customWidth="1"/>
    <col min="15362" max="15362" width="11" bestFit="1" customWidth="1"/>
    <col min="15363" max="15363" width="15.5703125" customWidth="1"/>
    <col min="15364" max="15364" width="6.42578125" customWidth="1"/>
    <col min="15365" max="15365" width="18.85546875" customWidth="1"/>
    <col min="15366" max="15367" width="16.28515625" bestFit="1" customWidth="1"/>
    <col min="15617" max="15617" width="3.140625" customWidth="1"/>
    <col min="15618" max="15618" width="11" bestFit="1" customWidth="1"/>
    <col min="15619" max="15619" width="15.5703125" customWidth="1"/>
    <col min="15620" max="15620" width="6.42578125" customWidth="1"/>
    <col min="15621" max="15621" width="18.85546875" customWidth="1"/>
    <col min="15622" max="15623" width="16.28515625" bestFit="1" customWidth="1"/>
    <col min="15873" max="15873" width="3.140625" customWidth="1"/>
    <col min="15874" max="15874" width="11" bestFit="1" customWidth="1"/>
    <col min="15875" max="15875" width="15.5703125" customWidth="1"/>
    <col min="15876" max="15876" width="6.42578125" customWidth="1"/>
    <col min="15877" max="15877" width="18.85546875" customWidth="1"/>
    <col min="15878" max="15879" width="16.28515625" bestFit="1" customWidth="1"/>
    <col min="16129" max="16129" width="3.140625" customWidth="1"/>
    <col min="16130" max="16130" width="11" bestFit="1" customWidth="1"/>
    <col min="16131" max="16131" width="15.5703125" customWidth="1"/>
    <col min="16132" max="16132" width="6.42578125" customWidth="1"/>
    <col min="16133" max="16133" width="18.85546875" customWidth="1"/>
    <col min="16134" max="16135" width="16.28515625" bestFit="1" customWidth="1"/>
  </cols>
  <sheetData>
    <row r="3" spans="1:7" ht="30" customHeight="1">
      <c r="B3" s="131" t="s">
        <v>73</v>
      </c>
      <c r="C3" s="132"/>
      <c r="D3" s="132"/>
      <c r="E3" s="132"/>
      <c r="F3" s="132"/>
      <c r="G3" s="132"/>
    </row>
    <row r="5" spans="1:7">
      <c r="A5"/>
      <c r="B5" s="5" t="s">
        <v>11</v>
      </c>
      <c r="C5" s="142" t="s">
        <v>41</v>
      </c>
      <c r="D5" s="142"/>
      <c r="E5" s="143"/>
      <c r="F5" s="143"/>
      <c r="G5" s="143"/>
    </row>
    <row r="7" spans="1:7" ht="14.45" customHeight="1">
      <c r="A7"/>
      <c r="B7" s="144"/>
      <c r="C7" s="145"/>
      <c r="D7" s="146" t="s">
        <v>42</v>
      </c>
      <c r="E7" s="146"/>
      <c r="F7" s="146"/>
      <c r="G7" s="146"/>
    </row>
    <row r="8" spans="1:7" ht="30">
      <c r="A8"/>
      <c r="B8" s="144"/>
      <c r="C8" s="145"/>
      <c r="D8" s="30" t="s">
        <v>6</v>
      </c>
      <c r="E8" s="30" t="s">
        <v>12</v>
      </c>
      <c r="F8" s="30" t="s">
        <v>13</v>
      </c>
      <c r="G8" s="86" t="s">
        <v>45</v>
      </c>
    </row>
    <row r="9" spans="1:7">
      <c r="A9"/>
      <c r="B9" s="145"/>
      <c r="C9" s="145"/>
      <c r="D9" s="32">
        <v>10</v>
      </c>
      <c r="E9" s="32">
        <v>12</v>
      </c>
      <c r="F9" s="32">
        <f>E9*2</f>
        <v>24</v>
      </c>
      <c r="G9" s="44">
        <f>D9*F9</f>
        <v>240</v>
      </c>
    </row>
    <row r="10" spans="1:7">
      <c r="A10"/>
      <c r="B10" s="134"/>
      <c r="C10" s="134"/>
      <c r="D10" s="7"/>
      <c r="E10" s="8"/>
      <c r="F10" s="7"/>
      <c r="G10" s="7"/>
    </row>
    <row r="11" spans="1:7">
      <c r="A11"/>
      <c r="B11" s="134"/>
      <c r="C11" s="134"/>
      <c r="D11" s="7"/>
      <c r="E11" s="7"/>
      <c r="F11" s="7"/>
      <c r="G11" s="7"/>
    </row>
    <row r="12" spans="1:7">
      <c r="A12"/>
      <c r="B12" s="139" t="s">
        <v>7</v>
      </c>
      <c r="C12" s="140"/>
      <c r="D12" s="141"/>
      <c r="E12" s="2">
        <f>SUM(E9:E11)</f>
        <v>12</v>
      </c>
      <c r="F12" s="2">
        <f>SUM(F9:F11)</f>
        <v>24</v>
      </c>
      <c r="G12" s="44">
        <f>SUM(G9:G11)</f>
        <v>240</v>
      </c>
    </row>
    <row r="14" spans="1:7">
      <c r="A14"/>
      <c r="B14" s="135" t="s">
        <v>14</v>
      </c>
      <c r="C14" s="136"/>
      <c r="D14" s="3">
        <v>2</v>
      </c>
    </row>
    <row r="16" spans="1:7" ht="50.25" customHeight="1">
      <c r="A16"/>
      <c r="B16" s="9" t="s">
        <v>15</v>
      </c>
      <c r="C16" s="137" t="s">
        <v>16</v>
      </c>
      <c r="D16" s="137"/>
      <c r="E16" s="6" t="s">
        <v>17</v>
      </c>
      <c r="F16" s="86" t="s">
        <v>46</v>
      </c>
    </row>
    <row r="17" spans="1:13">
      <c r="A17"/>
      <c r="B17" s="152" t="s">
        <v>47</v>
      </c>
      <c r="C17" s="138">
        <v>14.827985101725339</v>
      </c>
      <c r="D17" s="138"/>
      <c r="E17" s="80">
        <f>IF(C17&gt;=D14,(C17*100)/SUMIF(C17:D24,CONCATENATE("&gt;=",D14)),0)</f>
        <v>14.827985101725337</v>
      </c>
      <c r="F17" s="31">
        <f>'CONTEOS 30-70'!H5</f>
        <v>24</v>
      </c>
      <c r="G17" s="51"/>
      <c r="H17" s="61"/>
      <c r="I17" s="104"/>
    </row>
    <row r="18" spans="1:13">
      <c r="A18"/>
      <c r="B18" s="153"/>
      <c r="C18" s="138">
        <v>21.730626624180736</v>
      </c>
      <c r="D18" s="138"/>
      <c r="E18" s="80">
        <f>IF(C18&gt;=D14,(C18*100)/SUMIF(C17:D24,CONCATENATE("&gt;=",D14)),0)</f>
        <v>21.730626624180733</v>
      </c>
      <c r="F18" s="84">
        <f>'CONTEOS 30-70'!H6</f>
        <v>36</v>
      </c>
      <c r="G18" s="51"/>
      <c r="H18" s="133"/>
      <c r="I18" s="133"/>
      <c r="K18" s="61" t="s">
        <v>0</v>
      </c>
      <c r="L18" s="104">
        <v>114338</v>
      </c>
      <c r="M18" s="105">
        <v>14.827985101725339</v>
      </c>
    </row>
    <row r="19" spans="1:13">
      <c r="A19"/>
      <c r="B19" s="153"/>
      <c r="C19" s="138">
        <v>4.0030101676122412</v>
      </c>
      <c r="D19" s="138"/>
      <c r="E19" s="80">
        <f>IF(C19&gt;=D14,(C19*100)/SUMIF(C17:D24,CONCATENATE("&gt;=",D14)),0)</f>
        <v>4.0030101676122403</v>
      </c>
      <c r="F19" s="84">
        <f>'CONTEOS 30-70'!H7</f>
        <v>6</v>
      </c>
      <c r="G19" s="51"/>
      <c r="H19" s="133"/>
      <c r="I19" s="133"/>
      <c r="K19" s="106" t="s">
        <v>1</v>
      </c>
      <c r="L19" s="107">
        <v>395195.25</v>
      </c>
      <c r="M19" s="105">
        <v>51.251108811354243</v>
      </c>
    </row>
    <row r="20" spans="1:13">
      <c r="A20"/>
      <c r="B20" s="153"/>
      <c r="C20" s="138">
        <v>5.4898425155825015</v>
      </c>
      <c r="D20" s="138"/>
      <c r="E20" s="80">
        <f>IF(C20&gt;=D14,(C20*100)/SUMIF(C17:D24,CONCATENATE("&gt;=",D14)),0)</f>
        <v>5.4898425155825006</v>
      </c>
      <c r="F20" s="84">
        <f>'CONTEOS 30-70'!H8</f>
        <v>9</v>
      </c>
      <c r="G20" s="51"/>
      <c r="H20" s="133"/>
      <c r="I20" s="133"/>
      <c r="K20" s="108" t="s">
        <v>2</v>
      </c>
      <c r="L20" s="109">
        <v>167563.99267399267</v>
      </c>
      <c r="M20" s="105">
        <v>21.730626624180736</v>
      </c>
    </row>
    <row r="21" spans="1:13">
      <c r="A21"/>
      <c r="B21" s="154"/>
      <c r="C21" s="155"/>
      <c r="D21" s="156"/>
      <c r="E21" s="157"/>
      <c r="F21" s="84">
        <f>'CONTEOS 30-70'!H9</f>
        <v>37</v>
      </c>
      <c r="G21" s="51"/>
      <c r="H21" s="85"/>
      <c r="I21" s="85"/>
      <c r="K21" s="108" t="s">
        <v>3</v>
      </c>
      <c r="L21" s="109">
        <v>30867.051282051281</v>
      </c>
      <c r="M21" s="105">
        <v>4.0030101676122412</v>
      </c>
    </row>
    <row r="22" spans="1:13">
      <c r="A22"/>
      <c r="B22" s="152" t="s">
        <v>48</v>
      </c>
      <c r="C22" s="138">
        <v>51.251108811354243</v>
      </c>
      <c r="D22" s="138"/>
      <c r="E22" s="80">
        <f>IF(C22&gt;=D14,(C22*100)/SUMIF(C17:D24,CONCATENATE("&gt;=",D14)),0)</f>
        <v>51.251108811354236</v>
      </c>
      <c r="F22" s="84">
        <f>'CONTEOS 30-70'!H10</f>
        <v>86</v>
      </c>
      <c r="G22" s="51"/>
      <c r="H22" s="133"/>
      <c r="I22" s="133"/>
      <c r="K22" s="106" t="s">
        <v>4</v>
      </c>
      <c r="L22" s="107">
        <v>20799.75</v>
      </c>
      <c r="M22" s="105">
        <v>2.6974267795449598</v>
      </c>
    </row>
    <row r="23" spans="1:13">
      <c r="A23"/>
      <c r="B23" s="153"/>
      <c r="C23" s="138">
        <v>2.6974267795449598</v>
      </c>
      <c r="D23" s="138"/>
      <c r="E23" s="80">
        <f>IF(C23&gt;=D14,(C23*100)/SUMIF(C17:D24,CONCATENATE("&gt;=",D14)),0)</f>
        <v>2.6974267795449598</v>
      </c>
      <c r="F23" s="84">
        <f>'CONTEOS 30-70'!H11</f>
        <v>4</v>
      </c>
      <c r="G23" s="51"/>
      <c r="H23" s="133"/>
      <c r="I23" s="133"/>
      <c r="K23" s="108" t="s">
        <v>5</v>
      </c>
      <c r="L23" s="109">
        <v>42331.956043956037</v>
      </c>
      <c r="M23" s="105">
        <v>5.4898425155825015</v>
      </c>
    </row>
    <row r="24" spans="1:13">
      <c r="A24"/>
      <c r="B24" s="154"/>
      <c r="C24" s="155"/>
      <c r="D24" s="156"/>
      <c r="E24" s="157"/>
      <c r="F24" s="84">
        <f>'CONTEOS 30-70'!H12</f>
        <v>37</v>
      </c>
      <c r="G24" s="51"/>
      <c r="H24" s="85"/>
      <c r="I24" s="85"/>
    </row>
    <row r="25" spans="1:13">
      <c r="A25"/>
      <c r="B25" s="5" t="s">
        <v>7</v>
      </c>
      <c r="C25" s="147">
        <f>SUM(C17:D24)</f>
        <v>100.00000000000001</v>
      </c>
      <c r="D25" s="148"/>
      <c r="E25" s="81">
        <f>SUM(E17:E24)</f>
        <v>100</v>
      </c>
      <c r="F25" s="45">
        <f>SUM(F17:F24)</f>
        <v>239</v>
      </c>
    </row>
    <row r="26" spans="1:13">
      <c r="A26"/>
      <c r="G26" s="10"/>
    </row>
    <row r="27" spans="1:13" ht="15" customHeight="1">
      <c r="A27"/>
      <c r="B27" s="149" t="s">
        <v>31</v>
      </c>
      <c r="C27" s="149"/>
      <c r="D27" s="149"/>
      <c r="E27" s="149"/>
      <c r="G27" s="62"/>
    </row>
    <row r="28" spans="1:13" ht="15.75" thickBot="1">
      <c r="A28"/>
      <c r="G28" s="10"/>
    </row>
    <row r="29" spans="1:13" ht="15.75" thickBot="1">
      <c r="A29"/>
      <c r="B29" s="150" t="s">
        <v>18</v>
      </c>
      <c r="C29" s="151"/>
      <c r="D29" s="151"/>
      <c r="E29" s="151"/>
      <c r="F29" s="82">
        <f>G12-F25</f>
        <v>1</v>
      </c>
    </row>
  </sheetData>
  <dataConsolidate/>
  <mergeCells count="29">
    <mergeCell ref="B9:C9"/>
    <mergeCell ref="C25:D25"/>
    <mergeCell ref="B27:E27"/>
    <mergeCell ref="B29:E29"/>
    <mergeCell ref="C18:D18"/>
    <mergeCell ref="C19:D19"/>
    <mergeCell ref="C23:D23"/>
    <mergeCell ref="C20:D20"/>
    <mergeCell ref="C22:D22"/>
    <mergeCell ref="B17:B21"/>
    <mergeCell ref="B22:B24"/>
    <mergeCell ref="C21:E21"/>
    <mergeCell ref="C24:E24"/>
    <mergeCell ref="B3:G3"/>
    <mergeCell ref="H23:I23"/>
    <mergeCell ref="H18:I18"/>
    <mergeCell ref="H19:I19"/>
    <mergeCell ref="H20:I20"/>
    <mergeCell ref="H22:I22"/>
    <mergeCell ref="B10:C10"/>
    <mergeCell ref="B11:C11"/>
    <mergeCell ref="B14:C14"/>
    <mergeCell ref="C16:D16"/>
    <mergeCell ref="C17:D17"/>
    <mergeCell ref="B12:D12"/>
    <mergeCell ref="C5:D5"/>
    <mergeCell ref="E5:G5"/>
    <mergeCell ref="B7:C8"/>
    <mergeCell ref="D7:G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6"/>
  <sheetViews>
    <sheetView view="pageBreakPreview" zoomScale="80" zoomScaleNormal="80" zoomScaleSheetLayoutView="80" workbookViewId="0">
      <selection activeCell="G14" sqref="G14"/>
    </sheetView>
  </sheetViews>
  <sheetFormatPr baseColWidth="10" defaultRowHeight="12.75"/>
  <cols>
    <col min="1" max="1" width="26" style="11" customWidth="1"/>
    <col min="2" max="2" width="17.85546875" style="11" customWidth="1"/>
    <col min="3" max="3" width="16.28515625" style="11" customWidth="1"/>
    <col min="4" max="4" width="20" style="11" customWidth="1"/>
    <col min="5" max="5" width="29" style="11" customWidth="1"/>
    <col min="6" max="6" width="20.28515625" style="11" customWidth="1"/>
    <col min="7" max="7" width="14.5703125" style="11" customWidth="1"/>
    <col min="8" max="8" width="16.42578125" style="11" customWidth="1"/>
    <col min="9" max="256" width="11.42578125" style="11"/>
    <col min="257" max="257" width="26" style="11" customWidth="1"/>
    <col min="258" max="260" width="20" style="11" customWidth="1"/>
    <col min="261" max="261" width="30.85546875" style="11" bestFit="1" customWidth="1"/>
    <col min="262" max="262" width="26.7109375" style="11" bestFit="1" customWidth="1"/>
    <col min="263" max="263" width="15.85546875" style="11" customWidth="1"/>
    <col min="264" max="264" width="16.42578125" style="11" customWidth="1"/>
    <col min="265" max="512" width="11.42578125" style="11"/>
    <col min="513" max="513" width="26" style="11" customWidth="1"/>
    <col min="514" max="516" width="20" style="11" customWidth="1"/>
    <col min="517" max="517" width="30.85546875" style="11" bestFit="1" customWidth="1"/>
    <col min="518" max="518" width="26.7109375" style="11" bestFit="1" customWidth="1"/>
    <col min="519" max="519" width="15.85546875" style="11" customWidth="1"/>
    <col min="520" max="520" width="16.42578125" style="11" customWidth="1"/>
    <col min="521" max="768" width="11.42578125" style="11"/>
    <col min="769" max="769" width="26" style="11" customWidth="1"/>
    <col min="770" max="772" width="20" style="11" customWidth="1"/>
    <col min="773" max="773" width="30.85546875" style="11" bestFit="1" customWidth="1"/>
    <col min="774" max="774" width="26.7109375" style="11" bestFit="1" customWidth="1"/>
    <col min="775" max="775" width="15.85546875" style="11" customWidth="1"/>
    <col min="776" max="776" width="16.42578125" style="11" customWidth="1"/>
    <col min="777" max="1024" width="11.42578125" style="11"/>
    <col min="1025" max="1025" width="26" style="11" customWidth="1"/>
    <col min="1026" max="1028" width="20" style="11" customWidth="1"/>
    <col min="1029" max="1029" width="30.85546875" style="11" bestFit="1" customWidth="1"/>
    <col min="1030" max="1030" width="26.7109375" style="11" bestFit="1" customWidth="1"/>
    <col min="1031" max="1031" width="15.85546875" style="11" customWidth="1"/>
    <col min="1032" max="1032" width="16.42578125" style="11" customWidth="1"/>
    <col min="1033" max="1280" width="11.42578125" style="11"/>
    <col min="1281" max="1281" width="26" style="11" customWidth="1"/>
    <col min="1282" max="1284" width="20" style="11" customWidth="1"/>
    <col min="1285" max="1285" width="30.85546875" style="11" bestFit="1" customWidth="1"/>
    <col min="1286" max="1286" width="26.7109375" style="11" bestFit="1" customWidth="1"/>
    <col min="1287" max="1287" width="15.85546875" style="11" customWidth="1"/>
    <col min="1288" max="1288" width="16.42578125" style="11" customWidth="1"/>
    <col min="1289" max="1536" width="11.42578125" style="11"/>
    <col min="1537" max="1537" width="26" style="11" customWidth="1"/>
    <col min="1538" max="1540" width="20" style="11" customWidth="1"/>
    <col min="1541" max="1541" width="30.85546875" style="11" bestFit="1" customWidth="1"/>
    <col min="1542" max="1542" width="26.7109375" style="11" bestFit="1" customWidth="1"/>
    <col min="1543" max="1543" width="15.85546875" style="11" customWidth="1"/>
    <col min="1544" max="1544" width="16.42578125" style="11" customWidth="1"/>
    <col min="1545" max="1792" width="11.42578125" style="11"/>
    <col min="1793" max="1793" width="26" style="11" customWidth="1"/>
    <col min="1794" max="1796" width="20" style="11" customWidth="1"/>
    <col min="1797" max="1797" width="30.85546875" style="11" bestFit="1" customWidth="1"/>
    <col min="1798" max="1798" width="26.7109375" style="11" bestFit="1" customWidth="1"/>
    <col min="1799" max="1799" width="15.85546875" style="11" customWidth="1"/>
    <col min="1800" max="1800" width="16.42578125" style="11" customWidth="1"/>
    <col min="1801" max="2048" width="11.42578125" style="11"/>
    <col min="2049" max="2049" width="26" style="11" customWidth="1"/>
    <col min="2050" max="2052" width="20" style="11" customWidth="1"/>
    <col min="2053" max="2053" width="30.85546875" style="11" bestFit="1" customWidth="1"/>
    <col min="2054" max="2054" width="26.7109375" style="11" bestFit="1" customWidth="1"/>
    <col min="2055" max="2055" width="15.85546875" style="11" customWidth="1"/>
    <col min="2056" max="2056" width="16.42578125" style="11" customWidth="1"/>
    <col min="2057" max="2304" width="11.42578125" style="11"/>
    <col min="2305" max="2305" width="26" style="11" customWidth="1"/>
    <col min="2306" max="2308" width="20" style="11" customWidth="1"/>
    <col min="2309" max="2309" width="30.85546875" style="11" bestFit="1" customWidth="1"/>
    <col min="2310" max="2310" width="26.7109375" style="11" bestFit="1" customWidth="1"/>
    <col min="2311" max="2311" width="15.85546875" style="11" customWidth="1"/>
    <col min="2312" max="2312" width="16.42578125" style="11" customWidth="1"/>
    <col min="2313" max="2560" width="11.42578125" style="11"/>
    <col min="2561" max="2561" width="26" style="11" customWidth="1"/>
    <col min="2562" max="2564" width="20" style="11" customWidth="1"/>
    <col min="2565" max="2565" width="30.85546875" style="11" bestFit="1" customWidth="1"/>
    <col min="2566" max="2566" width="26.7109375" style="11" bestFit="1" customWidth="1"/>
    <col min="2567" max="2567" width="15.85546875" style="11" customWidth="1"/>
    <col min="2568" max="2568" width="16.42578125" style="11" customWidth="1"/>
    <col min="2569" max="2816" width="11.42578125" style="11"/>
    <col min="2817" max="2817" width="26" style="11" customWidth="1"/>
    <col min="2818" max="2820" width="20" style="11" customWidth="1"/>
    <col min="2821" max="2821" width="30.85546875" style="11" bestFit="1" customWidth="1"/>
    <col min="2822" max="2822" width="26.7109375" style="11" bestFit="1" customWidth="1"/>
    <col min="2823" max="2823" width="15.85546875" style="11" customWidth="1"/>
    <col min="2824" max="2824" width="16.42578125" style="11" customWidth="1"/>
    <col min="2825" max="3072" width="11.42578125" style="11"/>
    <col min="3073" max="3073" width="26" style="11" customWidth="1"/>
    <col min="3074" max="3076" width="20" style="11" customWidth="1"/>
    <col min="3077" max="3077" width="30.85546875" style="11" bestFit="1" customWidth="1"/>
    <col min="3078" max="3078" width="26.7109375" style="11" bestFit="1" customWidth="1"/>
    <col min="3079" max="3079" width="15.85546875" style="11" customWidth="1"/>
    <col min="3080" max="3080" width="16.42578125" style="11" customWidth="1"/>
    <col min="3081" max="3328" width="11.42578125" style="11"/>
    <col min="3329" max="3329" width="26" style="11" customWidth="1"/>
    <col min="3330" max="3332" width="20" style="11" customWidth="1"/>
    <col min="3333" max="3333" width="30.85546875" style="11" bestFit="1" customWidth="1"/>
    <col min="3334" max="3334" width="26.7109375" style="11" bestFit="1" customWidth="1"/>
    <col min="3335" max="3335" width="15.85546875" style="11" customWidth="1"/>
    <col min="3336" max="3336" width="16.42578125" style="11" customWidth="1"/>
    <col min="3337" max="3584" width="11.42578125" style="11"/>
    <col min="3585" max="3585" width="26" style="11" customWidth="1"/>
    <col min="3586" max="3588" width="20" style="11" customWidth="1"/>
    <col min="3589" max="3589" width="30.85546875" style="11" bestFit="1" customWidth="1"/>
    <col min="3590" max="3590" width="26.7109375" style="11" bestFit="1" customWidth="1"/>
    <col min="3591" max="3591" width="15.85546875" style="11" customWidth="1"/>
    <col min="3592" max="3592" width="16.42578125" style="11" customWidth="1"/>
    <col min="3593" max="3840" width="11.42578125" style="11"/>
    <col min="3841" max="3841" width="26" style="11" customWidth="1"/>
    <col min="3842" max="3844" width="20" style="11" customWidth="1"/>
    <col min="3845" max="3845" width="30.85546875" style="11" bestFit="1" customWidth="1"/>
    <col min="3846" max="3846" width="26.7109375" style="11" bestFit="1" customWidth="1"/>
    <col min="3847" max="3847" width="15.85546875" style="11" customWidth="1"/>
    <col min="3848" max="3848" width="16.42578125" style="11" customWidth="1"/>
    <col min="3849" max="4096" width="11.42578125" style="11"/>
    <col min="4097" max="4097" width="26" style="11" customWidth="1"/>
    <col min="4098" max="4100" width="20" style="11" customWidth="1"/>
    <col min="4101" max="4101" width="30.85546875" style="11" bestFit="1" customWidth="1"/>
    <col min="4102" max="4102" width="26.7109375" style="11" bestFit="1" customWidth="1"/>
    <col min="4103" max="4103" width="15.85546875" style="11" customWidth="1"/>
    <col min="4104" max="4104" width="16.42578125" style="11" customWidth="1"/>
    <col min="4105" max="4352" width="11.42578125" style="11"/>
    <col min="4353" max="4353" width="26" style="11" customWidth="1"/>
    <col min="4354" max="4356" width="20" style="11" customWidth="1"/>
    <col min="4357" max="4357" width="30.85546875" style="11" bestFit="1" customWidth="1"/>
    <col min="4358" max="4358" width="26.7109375" style="11" bestFit="1" customWidth="1"/>
    <col min="4359" max="4359" width="15.85546875" style="11" customWidth="1"/>
    <col min="4360" max="4360" width="16.42578125" style="11" customWidth="1"/>
    <col min="4361" max="4608" width="11.42578125" style="11"/>
    <col min="4609" max="4609" width="26" style="11" customWidth="1"/>
    <col min="4610" max="4612" width="20" style="11" customWidth="1"/>
    <col min="4613" max="4613" width="30.85546875" style="11" bestFit="1" customWidth="1"/>
    <col min="4614" max="4614" width="26.7109375" style="11" bestFit="1" customWidth="1"/>
    <col min="4615" max="4615" width="15.85546875" style="11" customWidth="1"/>
    <col min="4616" max="4616" width="16.42578125" style="11" customWidth="1"/>
    <col min="4617" max="4864" width="11.42578125" style="11"/>
    <col min="4865" max="4865" width="26" style="11" customWidth="1"/>
    <col min="4866" max="4868" width="20" style="11" customWidth="1"/>
    <col min="4869" max="4869" width="30.85546875" style="11" bestFit="1" customWidth="1"/>
    <col min="4870" max="4870" width="26.7109375" style="11" bestFit="1" customWidth="1"/>
    <col min="4871" max="4871" width="15.85546875" style="11" customWidth="1"/>
    <col min="4872" max="4872" width="16.42578125" style="11" customWidth="1"/>
    <col min="4873" max="5120" width="11.42578125" style="11"/>
    <col min="5121" max="5121" width="26" style="11" customWidth="1"/>
    <col min="5122" max="5124" width="20" style="11" customWidth="1"/>
    <col min="5125" max="5125" width="30.85546875" style="11" bestFit="1" customWidth="1"/>
    <col min="5126" max="5126" width="26.7109375" style="11" bestFit="1" customWidth="1"/>
    <col min="5127" max="5127" width="15.85546875" style="11" customWidth="1"/>
    <col min="5128" max="5128" width="16.42578125" style="11" customWidth="1"/>
    <col min="5129" max="5376" width="11.42578125" style="11"/>
    <col min="5377" max="5377" width="26" style="11" customWidth="1"/>
    <col min="5378" max="5380" width="20" style="11" customWidth="1"/>
    <col min="5381" max="5381" width="30.85546875" style="11" bestFit="1" customWidth="1"/>
    <col min="5382" max="5382" width="26.7109375" style="11" bestFit="1" customWidth="1"/>
    <col min="5383" max="5383" width="15.85546875" style="11" customWidth="1"/>
    <col min="5384" max="5384" width="16.42578125" style="11" customWidth="1"/>
    <col min="5385" max="5632" width="11.42578125" style="11"/>
    <col min="5633" max="5633" width="26" style="11" customWidth="1"/>
    <col min="5634" max="5636" width="20" style="11" customWidth="1"/>
    <col min="5637" max="5637" width="30.85546875" style="11" bestFit="1" customWidth="1"/>
    <col min="5638" max="5638" width="26.7109375" style="11" bestFit="1" customWidth="1"/>
    <col min="5639" max="5639" width="15.85546875" style="11" customWidth="1"/>
    <col min="5640" max="5640" width="16.42578125" style="11" customWidth="1"/>
    <col min="5641" max="5888" width="11.42578125" style="11"/>
    <col min="5889" max="5889" width="26" style="11" customWidth="1"/>
    <col min="5890" max="5892" width="20" style="11" customWidth="1"/>
    <col min="5893" max="5893" width="30.85546875" style="11" bestFit="1" customWidth="1"/>
    <col min="5894" max="5894" width="26.7109375" style="11" bestFit="1" customWidth="1"/>
    <col min="5895" max="5895" width="15.85546875" style="11" customWidth="1"/>
    <col min="5896" max="5896" width="16.42578125" style="11" customWidth="1"/>
    <col min="5897" max="6144" width="11.42578125" style="11"/>
    <col min="6145" max="6145" width="26" style="11" customWidth="1"/>
    <col min="6146" max="6148" width="20" style="11" customWidth="1"/>
    <col min="6149" max="6149" width="30.85546875" style="11" bestFit="1" customWidth="1"/>
    <col min="6150" max="6150" width="26.7109375" style="11" bestFit="1" customWidth="1"/>
    <col min="6151" max="6151" width="15.85546875" style="11" customWidth="1"/>
    <col min="6152" max="6152" width="16.42578125" style="11" customWidth="1"/>
    <col min="6153" max="6400" width="11.42578125" style="11"/>
    <col min="6401" max="6401" width="26" style="11" customWidth="1"/>
    <col min="6402" max="6404" width="20" style="11" customWidth="1"/>
    <col min="6405" max="6405" width="30.85546875" style="11" bestFit="1" customWidth="1"/>
    <col min="6406" max="6406" width="26.7109375" style="11" bestFit="1" customWidth="1"/>
    <col min="6407" max="6407" width="15.85546875" style="11" customWidth="1"/>
    <col min="6408" max="6408" width="16.42578125" style="11" customWidth="1"/>
    <col min="6409" max="6656" width="11.42578125" style="11"/>
    <col min="6657" max="6657" width="26" style="11" customWidth="1"/>
    <col min="6658" max="6660" width="20" style="11" customWidth="1"/>
    <col min="6661" max="6661" width="30.85546875" style="11" bestFit="1" customWidth="1"/>
    <col min="6662" max="6662" width="26.7109375" style="11" bestFit="1" customWidth="1"/>
    <col min="6663" max="6663" width="15.85546875" style="11" customWidth="1"/>
    <col min="6664" max="6664" width="16.42578125" style="11" customWidth="1"/>
    <col min="6665" max="6912" width="11.42578125" style="11"/>
    <col min="6913" max="6913" width="26" style="11" customWidth="1"/>
    <col min="6914" max="6916" width="20" style="11" customWidth="1"/>
    <col min="6917" max="6917" width="30.85546875" style="11" bestFit="1" customWidth="1"/>
    <col min="6918" max="6918" width="26.7109375" style="11" bestFit="1" customWidth="1"/>
    <col min="6919" max="6919" width="15.85546875" style="11" customWidth="1"/>
    <col min="6920" max="6920" width="16.42578125" style="11" customWidth="1"/>
    <col min="6921" max="7168" width="11.42578125" style="11"/>
    <col min="7169" max="7169" width="26" style="11" customWidth="1"/>
    <col min="7170" max="7172" width="20" style="11" customWidth="1"/>
    <col min="7173" max="7173" width="30.85546875" style="11" bestFit="1" customWidth="1"/>
    <col min="7174" max="7174" width="26.7109375" style="11" bestFit="1" customWidth="1"/>
    <col min="7175" max="7175" width="15.85546875" style="11" customWidth="1"/>
    <col min="7176" max="7176" width="16.42578125" style="11" customWidth="1"/>
    <col min="7177" max="7424" width="11.42578125" style="11"/>
    <col min="7425" max="7425" width="26" style="11" customWidth="1"/>
    <col min="7426" max="7428" width="20" style="11" customWidth="1"/>
    <col min="7429" max="7429" width="30.85546875" style="11" bestFit="1" customWidth="1"/>
    <col min="7430" max="7430" width="26.7109375" style="11" bestFit="1" customWidth="1"/>
    <col min="7431" max="7431" width="15.85546875" style="11" customWidth="1"/>
    <col min="7432" max="7432" width="16.42578125" style="11" customWidth="1"/>
    <col min="7433" max="7680" width="11.42578125" style="11"/>
    <col min="7681" max="7681" width="26" style="11" customWidth="1"/>
    <col min="7682" max="7684" width="20" style="11" customWidth="1"/>
    <col min="7685" max="7685" width="30.85546875" style="11" bestFit="1" customWidth="1"/>
    <col min="7686" max="7686" width="26.7109375" style="11" bestFit="1" customWidth="1"/>
    <col min="7687" max="7687" width="15.85546875" style="11" customWidth="1"/>
    <col min="7688" max="7688" width="16.42578125" style="11" customWidth="1"/>
    <col min="7689" max="7936" width="11.42578125" style="11"/>
    <col min="7937" max="7937" width="26" style="11" customWidth="1"/>
    <col min="7938" max="7940" width="20" style="11" customWidth="1"/>
    <col min="7941" max="7941" width="30.85546875" style="11" bestFit="1" customWidth="1"/>
    <col min="7942" max="7942" width="26.7109375" style="11" bestFit="1" customWidth="1"/>
    <col min="7943" max="7943" width="15.85546875" style="11" customWidth="1"/>
    <col min="7944" max="7944" width="16.42578125" style="11" customWidth="1"/>
    <col min="7945" max="8192" width="11.42578125" style="11"/>
    <col min="8193" max="8193" width="26" style="11" customWidth="1"/>
    <col min="8194" max="8196" width="20" style="11" customWidth="1"/>
    <col min="8197" max="8197" width="30.85546875" style="11" bestFit="1" customWidth="1"/>
    <col min="8198" max="8198" width="26.7109375" style="11" bestFit="1" customWidth="1"/>
    <col min="8199" max="8199" width="15.85546875" style="11" customWidth="1"/>
    <col min="8200" max="8200" width="16.42578125" style="11" customWidth="1"/>
    <col min="8201" max="8448" width="11.42578125" style="11"/>
    <col min="8449" max="8449" width="26" style="11" customWidth="1"/>
    <col min="8450" max="8452" width="20" style="11" customWidth="1"/>
    <col min="8453" max="8453" width="30.85546875" style="11" bestFit="1" customWidth="1"/>
    <col min="8454" max="8454" width="26.7109375" style="11" bestFit="1" customWidth="1"/>
    <col min="8455" max="8455" width="15.85546875" style="11" customWidth="1"/>
    <col min="8456" max="8456" width="16.42578125" style="11" customWidth="1"/>
    <col min="8457" max="8704" width="11.42578125" style="11"/>
    <col min="8705" max="8705" width="26" style="11" customWidth="1"/>
    <col min="8706" max="8708" width="20" style="11" customWidth="1"/>
    <col min="8709" max="8709" width="30.85546875" style="11" bestFit="1" customWidth="1"/>
    <col min="8710" max="8710" width="26.7109375" style="11" bestFit="1" customWidth="1"/>
    <col min="8711" max="8711" width="15.85546875" style="11" customWidth="1"/>
    <col min="8712" max="8712" width="16.42578125" style="11" customWidth="1"/>
    <col min="8713" max="8960" width="11.42578125" style="11"/>
    <col min="8961" max="8961" width="26" style="11" customWidth="1"/>
    <col min="8962" max="8964" width="20" style="11" customWidth="1"/>
    <col min="8965" max="8965" width="30.85546875" style="11" bestFit="1" customWidth="1"/>
    <col min="8966" max="8966" width="26.7109375" style="11" bestFit="1" customWidth="1"/>
    <col min="8967" max="8967" width="15.85546875" style="11" customWidth="1"/>
    <col min="8968" max="8968" width="16.42578125" style="11" customWidth="1"/>
    <col min="8969" max="9216" width="11.42578125" style="11"/>
    <col min="9217" max="9217" width="26" style="11" customWidth="1"/>
    <col min="9218" max="9220" width="20" style="11" customWidth="1"/>
    <col min="9221" max="9221" width="30.85546875" style="11" bestFit="1" customWidth="1"/>
    <col min="9222" max="9222" width="26.7109375" style="11" bestFit="1" customWidth="1"/>
    <col min="9223" max="9223" width="15.85546875" style="11" customWidth="1"/>
    <col min="9224" max="9224" width="16.42578125" style="11" customWidth="1"/>
    <col min="9225" max="9472" width="11.42578125" style="11"/>
    <col min="9473" max="9473" width="26" style="11" customWidth="1"/>
    <col min="9474" max="9476" width="20" style="11" customWidth="1"/>
    <col min="9477" max="9477" width="30.85546875" style="11" bestFit="1" customWidth="1"/>
    <col min="9478" max="9478" width="26.7109375" style="11" bestFit="1" customWidth="1"/>
    <col min="9479" max="9479" width="15.85546875" style="11" customWidth="1"/>
    <col min="9480" max="9480" width="16.42578125" style="11" customWidth="1"/>
    <col min="9481" max="9728" width="11.42578125" style="11"/>
    <col min="9729" max="9729" width="26" style="11" customWidth="1"/>
    <col min="9730" max="9732" width="20" style="11" customWidth="1"/>
    <col min="9733" max="9733" width="30.85546875" style="11" bestFit="1" customWidth="1"/>
    <col min="9734" max="9734" width="26.7109375" style="11" bestFit="1" customWidth="1"/>
    <col min="9735" max="9735" width="15.85546875" style="11" customWidth="1"/>
    <col min="9736" max="9736" width="16.42578125" style="11" customWidth="1"/>
    <col min="9737" max="9984" width="11.42578125" style="11"/>
    <col min="9985" max="9985" width="26" style="11" customWidth="1"/>
    <col min="9986" max="9988" width="20" style="11" customWidth="1"/>
    <col min="9989" max="9989" width="30.85546875" style="11" bestFit="1" customWidth="1"/>
    <col min="9990" max="9990" width="26.7109375" style="11" bestFit="1" customWidth="1"/>
    <col min="9991" max="9991" width="15.85546875" style="11" customWidth="1"/>
    <col min="9992" max="9992" width="16.42578125" style="11" customWidth="1"/>
    <col min="9993" max="10240" width="11.42578125" style="11"/>
    <col min="10241" max="10241" width="26" style="11" customWidth="1"/>
    <col min="10242" max="10244" width="20" style="11" customWidth="1"/>
    <col min="10245" max="10245" width="30.85546875" style="11" bestFit="1" customWidth="1"/>
    <col min="10246" max="10246" width="26.7109375" style="11" bestFit="1" customWidth="1"/>
    <col min="10247" max="10247" width="15.85546875" style="11" customWidth="1"/>
    <col min="10248" max="10248" width="16.42578125" style="11" customWidth="1"/>
    <col min="10249" max="10496" width="11.42578125" style="11"/>
    <col min="10497" max="10497" width="26" style="11" customWidth="1"/>
    <col min="10498" max="10500" width="20" style="11" customWidth="1"/>
    <col min="10501" max="10501" width="30.85546875" style="11" bestFit="1" customWidth="1"/>
    <col min="10502" max="10502" width="26.7109375" style="11" bestFit="1" customWidth="1"/>
    <col min="10503" max="10503" width="15.85546875" style="11" customWidth="1"/>
    <col min="10504" max="10504" width="16.42578125" style="11" customWidth="1"/>
    <col min="10505" max="10752" width="11.42578125" style="11"/>
    <col min="10753" max="10753" width="26" style="11" customWidth="1"/>
    <col min="10754" max="10756" width="20" style="11" customWidth="1"/>
    <col min="10757" max="10757" width="30.85546875" style="11" bestFit="1" customWidth="1"/>
    <col min="10758" max="10758" width="26.7109375" style="11" bestFit="1" customWidth="1"/>
    <col min="10759" max="10759" width="15.85546875" style="11" customWidth="1"/>
    <col min="10760" max="10760" width="16.42578125" style="11" customWidth="1"/>
    <col min="10761" max="11008" width="11.42578125" style="11"/>
    <col min="11009" max="11009" width="26" style="11" customWidth="1"/>
    <col min="11010" max="11012" width="20" style="11" customWidth="1"/>
    <col min="11013" max="11013" width="30.85546875" style="11" bestFit="1" customWidth="1"/>
    <col min="11014" max="11014" width="26.7109375" style="11" bestFit="1" customWidth="1"/>
    <col min="11015" max="11015" width="15.85546875" style="11" customWidth="1"/>
    <col min="11016" max="11016" width="16.42578125" style="11" customWidth="1"/>
    <col min="11017" max="11264" width="11.42578125" style="11"/>
    <col min="11265" max="11265" width="26" style="11" customWidth="1"/>
    <col min="11266" max="11268" width="20" style="11" customWidth="1"/>
    <col min="11269" max="11269" width="30.85546875" style="11" bestFit="1" customWidth="1"/>
    <col min="11270" max="11270" width="26.7109375" style="11" bestFit="1" customWidth="1"/>
    <col min="11271" max="11271" width="15.85546875" style="11" customWidth="1"/>
    <col min="11272" max="11272" width="16.42578125" style="11" customWidth="1"/>
    <col min="11273" max="11520" width="11.42578125" style="11"/>
    <col min="11521" max="11521" width="26" style="11" customWidth="1"/>
    <col min="11522" max="11524" width="20" style="11" customWidth="1"/>
    <col min="11525" max="11525" width="30.85546875" style="11" bestFit="1" customWidth="1"/>
    <col min="11526" max="11526" width="26.7109375" style="11" bestFit="1" customWidth="1"/>
    <col min="11527" max="11527" width="15.85546875" style="11" customWidth="1"/>
    <col min="11528" max="11528" width="16.42578125" style="11" customWidth="1"/>
    <col min="11529" max="11776" width="11.42578125" style="11"/>
    <col min="11777" max="11777" width="26" style="11" customWidth="1"/>
    <col min="11778" max="11780" width="20" style="11" customWidth="1"/>
    <col min="11781" max="11781" width="30.85546875" style="11" bestFit="1" customWidth="1"/>
    <col min="11782" max="11782" width="26.7109375" style="11" bestFit="1" customWidth="1"/>
    <col min="11783" max="11783" width="15.85546875" style="11" customWidth="1"/>
    <col min="11784" max="11784" width="16.42578125" style="11" customWidth="1"/>
    <col min="11785" max="12032" width="11.42578125" style="11"/>
    <col min="12033" max="12033" width="26" style="11" customWidth="1"/>
    <col min="12034" max="12036" width="20" style="11" customWidth="1"/>
    <col min="12037" max="12037" width="30.85546875" style="11" bestFit="1" customWidth="1"/>
    <col min="12038" max="12038" width="26.7109375" style="11" bestFit="1" customWidth="1"/>
    <col min="12039" max="12039" width="15.85546875" style="11" customWidth="1"/>
    <col min="12040" max="12040" width="16.42578125" style="11" customWidth="1"/>
    <col min="12041" max="12288" width="11.42578125" style="11"/>
    <col min="12289" max="12289" width="26" style="11" customWidth="1"/>
    <col min="12290" max="12292" width="20" style="11" customWidth="1"/>
    <col min="12293" max="12293" width="30.85546875" style="11" bestFit="1" customWidth="1"/>
    <col min="12294" max="12294" width="26.7109375" style="11" bestFit="1" customWidth="1"/>
    <col min="12295" max="12295" width="15.85546875" style="11" customWidth="1"/>
    <col min="12296" max="12296" width="16.42578125" style="11" customWidth="1"/>
    <col min="12297" max="12544" width="11.42578125" style="11"/>
    <col min="12545" max="12545" width="26" style="11" customWidth="1"/>
    <col min="12546" max="12548" width="20" style="11" customWidth="1"/>
    <col min="12549" max="12549" width="30.85546875" style="11" bestFit="1" customWidth="1"/>
    <col min="12550" max="12550" width="26.7109375" style="11" bestFit="1" customWidth="1"/>
    <col min="12551" max="12551" width="15.85546875" style="11" customWidth="1"/>
    <col min="12552" max="12552" width="16.42578125" style="11" customWidth="1"/>
    <col min="12553" max="12800" width="11.42578125" style="11"/>
    <col min="12801" max="12801" width="26" style="11" customWidth="1"/>
    <col min="12802" max="12804" width="20" style="11" customWidth="1"/>
    <col min="12805" max="12805" width="30.85546875" style="11" bestFit="1" customWidth="1"/>
    <col min="12806" max="12806" width="26.7109375" style="11" bestFit="1" customWidth="1"/>
    <col min="12807" max="12807" width="15.85546875" style="11" customWidth="1"/>
    <col min="12808" max="12808" width="16.42578125" style="11" customWidth="1"/>
    <col min="12809" max="13056" width="11.42578125" style="11"/>
    <col min="13057" max="13057" width="26" style="11" customWidth="1"/>
    <col min="13058" max="13060" width="20" style="11" customWidth="1"/>
    <col min="13061" max="13061" width="30.85546875" style="11" bestFit="1" customWidth="1"/>
    <col min="13062" max="13062" width="26.7109375" style="11" bestFit="1" customWidth="1"/>
    <col min="13063" max="13063" width="15.85546875" style="11" customWidth="1"/>
    <col min="13064" max="13064" width="16.42578125" style="11" customWidth="1"/>
    <col min="13065" max="13312" width="11.42578125" style="11"/>
    <col min="13313" max="13313" width="26" style="11" customWidth="1"/>
    <col min="13314" max="13316" width="20" style="11" customWidth="1"/>
    <col min="13317" max="13317" width="30.85546875" style="11" bestFit="1" customWidth="1"/>
    <col min="13318" max="13318" width="26.7109375" style="11" bestFit="1" customWidth="1"/>
    <col min="13319" max="13319" width="15.85546875" style="11" customWidth="1"/>
    <col min="13320" max="13320" width="16.42578125" style="11" customWidth="1"/>
    <col min="13321" max="13568" width="11.42578125" style="11"/>
    <col min="13569" max="13569" width="26" style="11" customWidth="1"/>
    <col min="13570" max="13572" width="20" style="11" customWidth="1"/>
    <col min="13573" max="13573" width="30.85546875" style="11" bestFit="1" customWidth="1"/>
    <col min="13574" max="13574" width="26.7109375" style="11" bestFit="1" customWidth="1"/>
    <col min="13575" max="13575" width="15.85546875" style="11" customWidth="1"/>
    <col min="13576" max="13576" width="16.42578125" style="11" customWidth="1"/>
    <col min="13577" max="13824" width="11.42578125" style="11"/>
    <col min="13825" max="13825" width="26" style="11" customWidth="1"/>
    <col min="13826" max="13828" width="20" style="11" customWidth="1"/>
    <col min="13829" max="13829" width="30.85546875" style="11" bestFit="1" customWidth="1"/>
    <col min="13830" max="13830" width="26.7109375" style="11" bestFit="1" customWidth="1"/>
    <col min="13831" max="13831" width="15.85546875" style="11" customWidth="1"/>
    <col min="13832" max="13832" width="16.42578125" style="11" customWidth="1"/>
    <col min="13833" max="14080" width="11.42578125" style="11"/>
    <col min="14081" max="14081" width="26" style="11" customWidth="1"/>
    <col min="14082" max="14084" width="20" style="11" customWidth="1"/>
    <col min="14085" max="14085" width="30.85546875" style="11" bestFit="1" customWidth="1"/>
    <col min="14086" max="14086" width="26.7109375" style="11" bestFit="1" customWidth="1"/>
    <col min="14087" max="14087" width="15.85546875" style="11" customWidth="1"/>
    <col min="14088" max="14088" width="16.42578125" style="11" customWidth="1"/>
    <col min="14089" max="14336" width="11.42578125" style="11"/>
    <col min="14337" max="14337" width="26" style="11" customWidth="1"/>
    <col min="14338" max="14340" width="20" style="11" customWidth="1"/>
    <col min="14341" max="14341" width="30.85546875" style="11" bestFit="1" customWidth="1"/>
    <col min="14342" max="14342" width="26.7109375" style="11" bestFit="1" customWidth="1"/>
    <col min="14343" max="14343" width="15.85546875" style="11" customWidth="1"/>
    <col min="14344" max="14344" width="16.42578125" style="11" customWidth="1"/>
    <col min="14345" max="14592" width="11.42578125" style="11"/>
    <col min="14593" max="14593" width="26" style="11" customWidth="1"/>
    <col min="14594" max="14596" width="20" style="11" customWidth="1"/>
    <col min="14597" max="14597" width="30.85546875" style="11" bestFit="1" customWidth="1"/>
    <col min="14598" max="14598" width="26.7109375" style="11" bestFit="1" customWidth="1"/>
    <col min="14599" max="14599" width="15.85546875" style="11" customWidth="1"/>
    <col min="14600" max="14600" width="16.42578125" style="11" customWidth="1"/>
    <col min="14601" max="14848" width="11.42578125" style="11"/>
    <col min="14849" max="14849" width="26" style="11" customWidth="1"/>
    <col min="14850" max="14852" width="20" style="11" customWidth="1"/>
    <col min="14853" max="14853" width="30.85546875" style="11" bestFit="1" customWidth="1"/>
    <col min="14854" max="14854" width="26.7109375" style="11" bestFit="1" customWidth="1"/>
    <col min="14855" max="14855" width="15.85546875" style="11" customWidth="1"/>
    <col min="14856" max="14856" width="16.42578125" style="11" customWidth="1"/>
    <col min="14857" max="15104" width="11.42578125" style="11"/>
    <col min="15105" max="15105" width="26" style="11" customWidth="1"/>
    <col min="15106" max="15108" width="20" style="11" customWidth="1"/>
    <col min="15109" max="15109" width="30.85546875" style="11" bestFit="1" customWidth="1"/>
    <col min="15110" max="15110" width="26.7109375" style="11" bestFit="1" customWidth="1"/>
    <col min="15111" max="15111" width="15.85546875" style="11" customWidth="1"/>
    <col min="15112" max="15112" width="16.42578125" style="11" customWidth="1"/>
    <col min="15113" max="15360" width="11.42578125" style="11"/>
    <col min="15361" max="15361" width="26" style="11" customWidth="1"/>
    <col min="15362" max="15364" width="20" style="11" customWidth="1"/>
    <col min="15365" max="15365" width="30.85546875" style="11" bestFit="1" customWidth="1"/>
    <col min="15366" max="15366" width="26.7109375" style="11" bestFit="1" customWidth="1"/>
    <col min="15367" max="15367" width="15.85546875" style="11" customWidth="1"/>
    <col min="15368" max="15368" width="16.42578125" style="11" customWidth="1"/>
    <col min="15369" max="15616" width="11.42578125" style="11"/>
    <col min="15617" max="15617" width="26" style="11" customWidth="1"/>
    <col min="15618" max="15620" width="20" style="11" customWidth="1"/>
    <col min="15621" max="15621" width="30.85546875" style="11" bestFit="1" customWidth="1"/>
    <col min="15622" max="15622" width="26.7109375" style="11" bestFit="1" customWidth="1"/>
    <col min="15623" max="15623" width="15.85546875" style="11" customWidth="1"/>
    <col min="15624" max="15624" width="16.42578125" style="11" customWidth="1"/>
    <col min="15625" max="15872" width="11.42578125" style="11"/>
    <col min="15873" max="15873" width="26" style="11" customWidth="1"/>
    <col min="15874" max="15876" width="20" style="11" customWidth="1"/>
    <col min="15877" max="15877" width="30.85546875" style="11" bestFit="1" customWidth="1"/>
    <col min="15878" max="15878" width="26.7109375" style="11" bestFit="1" customWidth="1"/>
    <col min="15879" max="15879" width="15.85546875" style="11" customWidth="1"/>
    <col min="15880" max="15880" width="16.42578125" style="11" customWidth="1"/>
    <col min="15881" max="16128" width="11.42578125" style="11"/>
    <col min="16129" max="16129" width="26" style="11" customWidth="1"/>
    <col min="16130" max="16132" width="20" style="11" customWidth="1"/>
    <col min="16133" max="16133" width="30.85546875" style="11" bestFit="1" customWidth="1"/>
    <col min="16134" max="16134" width="26.7109375" style="11" bestFit="1" customWidth="1"/>
    <col min="16135" max="16135" width="15.85546875" style="11" customWidth="1"/>
    <col min="16136" max="16136" width="16.42578125" style="11" customWidth="1"/>
    <col min="16137" max="16384" width="11.42578125" style="11"/>
  </cols>
  <sheetData>
    <row r="2" spans="1:8" ht="43.15" customHeight="1">
      <c r="A2" s="158" t="str">
        <f>CONCATENATE("
CALCULO DE DISTRIBUCIÓN DE LOS MENSAJES DE PRECAMPAÑA PARA EL PROCESO ELECTORAL - ELECCIÓN EXTRAORDINARIA ",'PREMISAS OAX (12 min.)'!C5)</f>
        <v xml:space="preserve">
CALCULO DE DISTRIBUCIÓN DE LOS MENSAJES DE PRECAMPAÑA PARA EL PROCESO ELECTORAL - ELECCIÓN EXTRAORDINARIA OAXACA</v>
      </c>
      <c r="B2" s="158"/>
      <c r="C2" s="158"/>
      <c r="D2" s="158"/>
      <c r="E2" s="158"/>
      <c r="F2" s="158"/>
      <c r="G2" s="158"/>
      <c r="H2" s="158"/>
    </row>
    <row r="3" spans="1:8" ht="32.450000000000003" customHeight="1">
      <c r="A3" s="159" t="s">
        <v>19</v>
      </c>
      <c r="B3" s="161" t="str">
        <f>CONCATENATE("DURACIÓN: ",'PREMISAS OAX (12 min.)'!D9," DÍAS
TOTAL DE PROMOCIONALES DE 30 SEGUNDOS EN CADA ESTACIÓN DE RADIO O CANAL DE TELEVISIÓN:  ", ('PREMISAS OAX (12 min.)'!G9), " Promocionales")</f>
        <v>DURACIÓN: 10 DÍAS
TOTAL DE PROMOCIONALES DE 30 SEGUNDOS EN CADA ESTACIÓN DE RADIO O CANAL DE TELEVISIÓN:  240 Promocionales</v>
      </c>
      <c r="C3" s="161"/>
      <c r="D3" s="161"/>
      <c r="E3" s="161"/>
      <c r="F3" s="161"/>
      <c r="G3" s="159" t="s">
        <v>20</v>
      </c>
      <c r="H3" s="159" t="s">
        <v>21</v>
      </c>
    </row>
    <row r="4" spans="1:8" ht="102">
      <c r="A4" s="160"/>
      <c r="B4" s="12" t="str">
        <f>CONCATENATE(('PREMISAS OAX (12 min.)'!G9)*0.3," promocionales (30%)
 Se distribuyen de manera igualitaria entre el número de partidos contendientes
(A)")</f>
        <v>72 promocionales (30%)
 Se distribuyen de manera igualitaria entre el número de partidos contendientes
(A)</v>
      </c>
      <c r="C4" s="12" t="s">
        <v>22</v>
      </c>
      <c r="D4" s="12" t="s">
        <v>23</v>
      </c>
      <c r="E4" s="12" t="str">
        <f>CONCATENATE(('PREMISAS OAX (12 min.)'!G9)*0.7," promocionales 
(70% Distribución Proporcional)
% Fuerza Electoral de los partidos con Representación en el Congreso 
(C) ")</f>
        <v xml:space="preserve">168 promocionales 
(70% Distribución Proporcional)
% Fuerza Electoral de los partidos con Representación en el Congreso 
(C) </v>
      </c>
      <c r="F4" s="12" t="s">
        <v>24</v>
      </c>
      <c r="G4" s="160"/>
      <c r="H4" s="160"/>
    </row>
    <row r="5" spans="1:8" ht="28.15" customHeight="1">
      <c r="A5" s="162" t="s">
        <v>49</v>
      </c>
      <c r="B5" s="162">
        <f>TRUNC(TRUNC(('PREMISAS OAX (12 min.)'!G9)*0.3)/COUNTA(A5:A12))</f>
        <v>36</v>
      </c>
      <c r="C5" s="165">
        <f>TRUNC(('PREMISAS OAX (12 min.)'!G9)*0.3)/COUNTA(A5:A12) - TRUNC(TRUNC(('PREMISAS OAX (12 min.)'!G9)*0.3)/COUNTA(A5:A12))</f>
        <v>0</v>
      </c>
      <c r="D5" s="14">
        <f>'PREMISAS OAX (12 min.)'!E17</f>
        <v>14.827985101725337</v>
      </c>
      <c r="E5" s="13">
        <f>TRUNC((D5*TRUNC(('PREMISAS OAX (12 min.)'!G9)*0.7))/100,0)</f>
        <v>24</v>
      </c>
      <c r="F5" s="15">
        <f>(((D5*TRUNC(('PREMISAS OAX (12 min.)'!G9)*0.7))/100) - TRUNC((D5*TRUNC(('PREMISAS OAX (12 min.)'!G9)*0.7))/100))</f>
        <v>0.91101497089856665</v>
      </c>
      <c r="G5" s="129">
        <f>E5</f>
        <v>24</v>
      </c>
      <c r="H5" s="13">
        <f>E5</f>
        <v>24</v>
      </c>
    </row>
    <row r="6" spans="1:8" ht="25.5" customHeight="1">
      <c r="A6" s="163"/>
      <c r="B6" s="163"/>
      <c r="C6" s="166"/>
      <c r="D6" s="14">
        <f>'PREMISAS OAX (12 min.)'!E18</f>
        <v>21.730626624180733</v>
      </c>
      <c r="E6" s="13">
        <f>TRUNC((D6*TRUNC(('PREMISAS OAX (12 min.)'!G9)*0.7))/100,0)</f>
        <v>36</v>
      </c>
      <c r="F6" s="15">
        <f>(((D6*TRUNC(('PREMISAS OAX (12 min.)'!G9)*0.7))/100) - TRUNC((D6*TRUNC(('PREMISAS OAX (12 min.)'!G9)*0.7))/100))</f>
        <v>0.50745272862363322</v>
      </c>
      <c r="G6" s="129">
        <f t="shared" ref="G6:G8" si="0">E6</f>
        <v>36</v>
      </c>
      <c r="H6" s="13">
        <f t="shared" ref="H6:H11" si="1">E6</f>
        <v>36</v>
      </c>
    </row>
    <row r="7" spans="1:8" ht="28.15" customHeight="1">
      <c r="A7" s="163"/>
      <c r="B7" s="163"/>
      <c r="C7" s="166"/>
      <c r="D7" s="14">
        <f>'PREMISAS OAX (12 min.)'!E19</f>
        <v>4.0030101676122403</v>
      </c>
      <c r="E7" s="13">
        <f>TRUNC((D7*TRUNC(('PREMISAS OAX (12 min.)'!G9)*0.7))/100,0)</f>
        <v>6</v>
      </c>
      <c r="F7" s="15">
        <f>(((D7*TRUNC(('PREMISAS OAX (12 min.)'!G9)*0.7))/100) - TRUNC((D7*TRUNC(('PREMISAS OAX (12 min.)'!G9)*0.7))/100))</f>
        <v>0.72505708158856308</v>
      </c>
      <c r="G7" s="129">
        <f t="shared" si="0"/>
        <v>6</v>
      </c>
      <c r="H7" s="13">
        <f t="shared" si="1"/>
        <v>6</v>
      </c>
    </row>
    <row r="8" spans="1:8" ht="28.15" customHeight="1">
      <c r="A8" s="163"/>
      <c r="B8" s="163"/>
      <c r="C8" s="166"/>
      <c r="D8" s="14">
        <f>'PREMISAS OAX (12 min.)'!E20</f>
        <v>5.4898425155825006</v>
      </c>
      <c r="E8" s="13">
        <f>TRUNC((D8*TRUNC(('PREMISAS OAX (12 min.)'!G9)*0.7))/100,0)</f>
        <v>9</v>
      </c>
      <c r="F8" s="15">
        <f>(((D8*TRUNC(('PREMISAS OAX (12 min.)'!G9)*0.7))/100) - TRUNC((D8*TRUNC(('PREMISAS OAX (12 min.)'!G9)*0.7))/100))</f>
        <v>0.2229354261786014</v>
      </c>
      <c r="G8" s="129">
        <f t="shared" si="0"/>
        <v>9</v>
      </c>
      <c r="H8" s="13">
        <f t="shared" si="1"/>
        <v>9</v>
      </c>
    </row>
    <row r="9" spans="1:8" ht="28.15" customHeight="1">
      <c r="A9" s="164"/>
      <c r="B9" s="164"/>
      <c r="C9" s="167"/>
      <c r="D9" s="168"/>
      <c r="E9" s="169"/>
      <c r="F9" s="170"/>
      <c r="G9" s="129">
        <f>B5</f>
        <v>36</v>
      </c>
      <c r="H9" s="13">
        <f>IF((C13+F13+('PREMISAS OAX (12 min.)'!G9-(TRUNC('PREMISAS OAX (12 min.)'!G9*0.3)+TRUNC('PREMISAS OAX (12 min.)'!G9*0.7))))&gt;=COUNTA(A5:A12),G9+1,G9)</f>
        <v>37</v>
      </c>
    </row>
    <row r="10" spans="1:8" ht="28.15" customHeight="1">
      <c r="A10" s="162" t="s">
        <v>50</v>
      </c>
      <c r="B10" s="162">
        <f>TRUNC(TRUNC(('PREMISAS OAX (12 min.)'!G9)*0.3)/COUNTA(A5:A12))</f>
        <v>36</v>
      </c>
      <c r="C10" s="165">
        <f>TRUNC(('PREMISAS OAX (12 min.)'!G9)*0.3)/COUNTA(A5:A12) - TRUNC(TRUNC(('PREMISAS OAX (12 min.)'!G9)*0.3)/COUNTA(A5:A12))</f>
        <v>0</v>
      </c>
      <c r="D10" s="14">
        <f>'PREMISAS OAX (12 min.)'!E22</f>
        <v>51.251108811354236</v>
      </c>
      <c r="E10" s="13">
        <f>TRUNC((D10*TRUNC(('PREMISAS OAX (12 min.)'!G9)*0.7))/100,0)</f>
        <v>86</v>
      </c>
      <c r="F10" s="15">
        <f>(((D10*TRUNC(('PREMISAS OAX (12 min.)'!G9)*0.7))/100) - TRUNC((D10*TRUNC(('PREMISAS OAX (12 min.)'!G9)*0.7))/100))</f>
        <v>0.10186280307510742</v>
      </c>
      <c r="G10" s="129">
        <f>E10</f>
        <v>86</v>
      </c>
      <c r="H10" s="13">
        <f t="shared" si="1"/>
        <v>86</v>
      </c>
    </row>
    <row r="11" spans="1:8" ht="28.15" customHeight="1">
      <c r="A11" s="163"/>
      <c r="B11" s="163"/>
      <c r="C11" s="166"/>
      <c r="D11" s="14">
        <f>'PREMISAS OAX (12 min.)'!E23</f>
        <v>2.6974267795449598</v>
      </c>
      <c r="E11" s="13">
        <f>TRUNC((D11*TRUNC(('PREMISAS OAX (12 min.)'!G9)*0.7))/100,0)</f>
        <v>4</v>
      </c>
      <c r="F11" s="15">
        <f>(((D11*TRUNC(('PREMISAS OAX (12 min.)'!G9)*0.7))/100) - TRUNC((D11*TRUNC(('PREMISAS OAX (12 min.)'!G9)*0.7))/100))</f>
        <v>0.53167698963553178</v>
      </c>
      <c r="G11" s="129">
        <f>E11</f>
        <v>4</v>
      </c>
      <c r="H11" s="13">
        <f t="shared" si="1"/>
        <v>4</v>
      </c>
    </row>
    <row r="12" spans="1:8" ht="28.15" customHeight="1">
      <c r="A12" s="164"/>
      <c r="B12" s="164"/>
      <c r="C12" s="167"/>
      <c r="D12" s="168"/>
      <c r="E12" s="169"/>
      <c r="F12" s="170"/>
      <c r="G12" s="13">
        <f>B10</f>
        <v>36</v>
      </c>
      <c r="H12" s="13">
        <f>IF((C13+F13+('PREMISAS OAX (12 min.)'!G9-(TRUNC('PREMISAS OAX (12 min.)'!G9*0.3)+TRUNC('PREMISAS OAX (12 min.)'!G9*0.7))))&gt;=COUNTA(A5:A12),G12+1,G12)</f>
        <v>37</v>
      </c>
    </row>
    <row r="13" spans="1:8" ht="23.25" customHeight="1">
      <c r="A13" s="16" t="s">
        <v>7</v>
      </c>
      <c r="B13" s="17">
        <f t="shared" ref="B13:H13" si="2">SUM(B5:B12)</f>
        <v>72</v>
      </c>
      <c r="C13" s="18">
        <f t="shared" si="2"/>
        <v>0</v>
      </c>
      <c r="D13" s="18">
        <f t="shared" si="2"/>
        <v>100</v>
      </c>
      <c r="E13" s="52">
        <f t="shared" si="2"/>
        <v>165</v>
      </c>
      <c r="F13" s="19">
        <f t="shared" si="2"/>
        <v>3.0000000000000036</v>
      </c>
      <c r="G13" s="52">
        <f>SUM(G5:G12)</f>
        <v>237</v>
      </c>
      <c r="H13" s="52">
        <f t="shared" si="2"/>
        <v>239</v>
      </c>
    </row>
    <row r="14" spans="1:8" ht="28.15" customHeight="1"/>
    <row r="15" spans="1:8" ht="13.5" thickBot="1"/>
    <row r="16" spans="1:8" ht="15.75" thickBot="1">
      <c r="A16" s="150" t="s">
        <v>18</v>
      </c>
      <c r="B16" s="151"/>
      <c r="C16" s="20">
        <f>'PREMISAS OAX (12 min.)'!F29</f>
        <v>1</v>
      </c>
      <c r="D16" s="21"/>
    </row>
  </sheetData>
  <mergeCells count="14">
    <mergeCell ref="B10:B12"/>
    <mergeCell ref="C10:C12"/>
    <mergeCell ref="D9:F9"/>
    <mergeCell ref="D12:F12"/>
    <mergeCell ref="A16:B16"/>
    <mergeCell ref="A5:A9"/>
    <mergeCell ref="B5:B9"/>
    <mergeCell ref="C5:C9"/>
    <mergeCell ref="A10:A12"/>
    <mergeCell ref="A2:H2"/>
    <mergeCell ref="A3:A4"/>
    <mergeCell ref="B3:F3"/>
    <mergeCell ref="G3:G4"/>
    <mergeCell ref="H3:H4"/>
  </mergeCells>
  <printOptions horizontalCentered="1" verticalCentered="1"/>
  <pageMargins left="0.39370078740157483" right="0.39370078740157483" top="0.78740157480314965" bottom="0.39370078740157483" header="0.31496062992125984" footer="0.31496062992125984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40"/>
  <sheetViews>
    <sheetView view="pageBreakPreview" zoomScale="80" zoomScaleNormal="80" zoomScaleSheetLayoutView="80" workbookViewId="0">
      <selection activeCell="L4" sqref="L4:U27"/>
    </sheetView>
  </sheetViews>
  <sheetFormatPr baseColWidth="10" defaultRowHeight="15"/>
  <cols>
    <col min="1" max="1" width="7.28515625" customWidth="1"/>
    <col min="2" max="2" width="5.85546875" customWidth="1"/>
    <col min="3" max="3" width="6.42578125" customWidth="1"/>
    <col min="4" max="4" width="5.7109375" customWidth="1"/>
    <col min="5" max="5" width="7" customWidth="1"/>
    <col min="6" max="6" width="10.85546875" customWidth="1"/>
    <col min="7" max="7" width="1.42578125" customWidth="1"/>
    <col min="8" max="8" width="7.42578125" customWidth="1"/>
    <col min="9" max="9" width="4.28515625" customWidth="1"/>
    <col min="10" max="10" width="0.7109375" customWidth="1"/>
    <col min="11" max="11" width="4.85546875" style="51" customWidth="1"/>
    <col min="12" max="21" width="8.28515625" customWidth="1"/>
    <col min="22" max="22" width="6.7109375" customWidth="1"/>
  </cols>
  <sheetData>
    <row r="1" spans="1:22">
      <c r="A1" s="61" t="s">
        <v>61</v>
      </c>
    </row>
    <row r="2" spans="1:22">
      <c r="L2" s="63">
        <v>1</v>
      </c>
      <c r="M2" s="63">
        <v>2</v>
      </c>
      <c r="N2" s="63">
        <v>3</v>
      </c>
      <c r="O2" s="63">
        <v>4</v>
      </c>
      <c r="P2" s="63">
        <v>5</v>
      </c>
      <c r="Q2" s="63">
        <v>6</v>
      </c>
      <c r="R2" s="63">
        <v>7</v>
      </c>
      <c r="S2" s="63">
        <v>8</v>
      </c>
      <c r="T2" s="63">
        <v>9</v>
      </c>
      <c r="U2" s="63">
        <v>10</v>
      </c>
    </row>
    <row r="3" spans="1:22" ht="15" customHeight="1">
      <c r="B3" s="28" t="s">
        <v>8</v>
      </c>
      <c r="C3" s="28" t="s">
        <v>37</v>
      </c>
      <c r="D3" s="28" t="s">
        <v>38</v>
      </c>
      <c r="E3" s="28" t="s">
        <v>9</v>
      </c>
      <c r="F3" s="28" t="s">
        <v>10</v>
      </c>
      <c r="L3" s="171" t="s">
        <v>43</v>
      </c>
      <c r="M3" s="171"/>
      <c r="N3" s="171"/>
      <c r="O3" s="171"/>
      <c r="P3" s="171"/>
      <c r="Q3" s="171"/>
      <c r="R3" s="171"/>
      <c r="S3" s="171"/>
      <c r="T3" s="171"/>
      <c r="U3" s="171"/>
      <c r="V3" s="172"/>
    </row>
    <row r="4" spans="1:22">
      <c r="H4" s="79" t="s">
        <v>39</v>
      </c>
      <c r="I4" s="79"/>
      <c r="J4" s="79"/>
      <c r="K4" s="54">
        <v>1</v>
      </c>
      <c r="L4" s="47" t="s">
        <v>1</v>
      </c>
      <c r="M4" s="48" t="s">
        <v>2</v>
      </c>
      <c r="N4" s="47" t="s">
        <v>1</v>
      </c>
      <c r="O4" s="48" t="s">
        <v>2</v>
      </c>
      <c r="P4" s="47" t="s">
        <v>1</v>
      </c>
      <c r="Q4" s="49" t="s">
        <v>3</v>
      </c>
      <c r="R4" s="47" t="s">
        <v>1</v>
      </c>
      <c r="S4" s="46" t="s">
        <v>0</v>
      </c>
      <c r="T4" s="47" t="s">
        <v>1</v>
      </c>
      <c r="U4" s="46" t="s">
        <v>0</v>
      </c>
      <c r="V4" s="172"/>
    </row>
    <row r="5" spans="1:22">
      <c r="A5" s="46" t="s">
        <v>0</v>
      </c>
      <c r="B5">
        <v>33</v>
      </c>
      <c r="C5">
        <f>B5/16</f>
        <v>2.0625</v>
      </c>
      <c r="D5" s="53">
        <f>ROUNDDOWN(C5, 0.5)</f>
        <v>2</v>
      </c>
      <c r="E5">
        <f>C5-D5</f>
        <v>6.25E-2</v>
      </c>
      <c r="F5">
        <f>E5*16</f>
        <v>1</v>
      </c>
      <c r="H5" s="59" t="s">
        <v>0</v>
      </c>
      <c r="I5">
        <v>37</v>
      </c>
      <c r="K5" s="54">
        <v>2</v>
      </c>
      <c r="L5" s="4" t="s">
        <v>4</v>
      </c>
      <c r="M5" s="47" t="s">
        <v>1</v>
      </c>
      <c r="N5" s="48" t="s">
        <v>2</v>
      </c>
      <c r="O5" s="47" t="s">
        <v>1</v>
      </c>
      <c r="P5" s="48" t="s">
        <v>2</v>
      </c>
      <c r="Q5" s="47" t="s">
        <v>1</v>
      </c>
      <c r="R5" s="49" t="s">
        <v>3</v>
      </c>
      <c r="S5" s="47" t="s">
        <v>1</v>
      </c>
      <c r="T5" s="46" t="s">
        <v>0</v>
      </c>
      <c r="U5" s="47" t="s">
        <v>1</v>
      </c>
      <c r="V5" s="172"/>
    </row>
    <row r="6" spans="1:22">
      <c r="A6" s="47" t="s">
        <v>1</v>
      </c>
      <c r="B6">
        <v>104</v>
      </c>
      <c r="C6">
        <f t="shared" ref="C6:C10" si="0">B6/16</f>
        <v>6.5</v>
      </c>
      <c r="D6" s="53">
        <f t="shared" ref="D6:D10" si="1">ROUNDDOWN(C6, 0.5)</f>
        <v>6</v>
      </c>
      <c r="E6">
        <f t="shared" ref="E6:E10" si="2">C6-D6</f>
        <v>0.5</v>
      </c>
      <c r="F6">
        <f t="shared" ref="F6:F10" si="3">E6*16</f>
        <v>8</v>
      </c>
      <c r="H6" s="57" t="s">
        <v>1</v>
      </c>
      <c r="I6">
        <v>37</v>
      </c>
      <c r="K6" s="54">
        <v>3</v>
      </c>
      <c r="L6" s="46" t="s">
        <v>0</v>
      </c>
      <c r="M6" s="4" t="s">
        <v>4</v>
      </c>
      <c r="N6" s="47" t="s">
        <v>1</v>
      </c>
      <c r="O6" s="48" t="s">
        <v>2</v>
      </c>
      <c r="P6" s="47" t="s">
        <v>1</v>
      </c>
      <c r="Q6" s="48" t="s">
        <v>2</v>
      </c>
      <c r="R6" s="47" t="s">
        <v>1</v>
      </c>
      <c r="S6" s="49" t="s">
        <v>3</v>
      </c>
      <c r="T6" s="47" t="s">
        <v>1</v>
      </c>
      <c r="U6" s="46" t="s">
        <v>0</v>
      </c>
      <c r="V6" s="172"/>
    </row>
    <row r="7" spans="1:22">
      <c r="A7" s="48" t="s">
        <v>2</v>
      </c>
      <c r="B7">
        <v>45</v>
      </c>
      <c r="C7">
        <f t="shared" si="0"/>
        <v>2.8125</v>
      </c>
      <c r="D7" s="53">
        <f t="shared" si="1"/>
        <v>2</v>
      </c>
      <c r="E7">
        <f t="shared" si="2"/>
        <v>0.8125</v>
      </c>
      <c r="F7">
        <f t="shared" si="3"/>
        <v>13</v>
      </c>
      <c r="H7" s="60" t="s">
        <v>2</v>
      </c>
      <c r="K7" s="54">
        <v>4</v>
      </c>
      <c r="L7" s="47" t="s">
        <v>1</v>
      </c>
      <c r="M7" s="46" t="s">
        <v>0</v>
      </c>
      <c r="N7" s="4" t="s">
        <v>4</v>
      </c>
      <c r="O7" s="47" t="s">
        <v>1</v>
      </c>
      <c r="P7" s="48" t="s">
        <v>2</v>
      </c>
      <c r="Q7" s="47" t="s">
        <v>1</v>
      </c>
      <c r="R7" s="48" t="s">
        <v>2</v>
      </c>
      <c r="S7" s="47" t="s">
        <v>1</v>
      </c>
      <c r="T7" s="49" t="s">
        <v>3</v>
      </c>
      <c r="U7" s="47" t="s">
        <v>1</v>
      </c>
      <c r="V7" s="172"/>
    </row>
    <row r="8" spans="1:22">
      <c r="A8" s="49" t="s">
        <v>3</v>
      </c>
      <c r="B8">
        <v>16</v>
      </c>
      <c r="C8">
        <f t="shared" si="0"/>
        <v>1</v>
      </c>
      <c r="D8" s="53">
        <f t="shared" si="1"/>
        <v>1</v>
      </c>
      <c r="E8">
        <f t="shared" si="2"/>
        <v>0</v>
      </c>
      <c r="F8">
        <f t="shared" si="3"/>
        <v>0</v>
      </c>
      <c r="H8" s="58" t="s">
        <v>3</v>
      </c>
      <c r="K8" s="54">
        <v>5</v>
      </c>
      <c r="L8" s="4" t="s">
        <v>4</v>
      </c>
      <c r="M8" s="47" t="s">
        <v>1</v>
      </c>
      <c r="N8" s="46" t="s">
        <v>0</v>
      </c>
      <c r="O8" s="48" t="s">
        <v>2</v>
      </c>
      <c r="P8" s="47" t="s">
        <v>1</v>
      </c>
      <c r="Q8" s="48" t="s">
        <v>2</v>
      </c>
      <c r="R8" s="47" t="s">
        <v>1</v>
      </c>
      <c r="S8" s="48" t="s">
        <v>2</v>
      </c>
      <c r="T8" s="47" t="s">
        <v>1</v>
      </c>
      <c r="U8" s="49" t="s">
        <v>3</v>
      </c>
      <c r="V8" s="172"/>
    </row>
    <row r="9" spans="1:22">
      <c r="A9" s="4" t="s">
        <v>4</v>
      </c>
      <c r="B9">
        <v>23</v>
      </c>
      <c r="C9">
        <f t="shared" si="0"/>
        <v>1.4375</v>
      </c>
      <c r="D9" s="53">
        <f t="shared" si="1"/>
        <v>1</v>
      </c>
      <c r="E9">
        <f t="shared" si="2"/>
        <v>0.4375</v>
      </c>
      <c r="F9">
        <f t="shared" si="3"/>
        <v>7</v>
      </c>
      <c r="H9" s="56" t="s">
        <v>4</v>
      </c>
      <c r="K9" s="54">
        <v>6</v>
      </c>
      <c r="L9" s="47" t="s">
        <v>1</v>
      </c>
      <c r="M9" s="4" t="s">
        <v>4</v>
      </c>
      <c r="N9" s="47" t="s">
        <v>1</v>
      </c>
      <c r="O9" s="46" t="s">
        <v>0</v>
      </c>
      <c r="P9" s="48" t="s">
        <v>2</v>
      </c>
      <c r="Q9" s="47" t="s">
        <v>1</v>
      </c>
      <c r="R9" s="48" t="s">
        <v>2</v>
      </c>
      <c r="S9" s="47" t="s">
        <v>1</v>
      </c>
      <c r="T9" s="48" t="s">
        <v>2</v>
      </c>
      <c r="U9" s="47" t="s">
        <v>1</v>
      </c>
      <c r="V9" s="172"/>
    </row>
    <row r="10" spans="1:22">
      <c r="A10" s="50" t="s">
        <v>5</v>
      </c>
      <c r="B10">
        <v>18</v>
      </c>
      <c r="C10">
        <f t="shared" si="0"/>
        <v>1.125</v>
      </c>
      <c r="D10" s="53">
        <f t="shared" si="1"/>
        <v>1</v>
      </c>
      <c r="E10">
        <f t="shared" si="2"/>
        <v>0.125</v>
      </c>
      <c r="F10">
        <f t="shared" si="3"/>
        <v>2</v>
      </c>
      <c r="H10" s="50" t="s">
        <v>5</v>
      </c>
      <c r="K10" s="54">
        <v>7</v>
      </c>
      <c r="L10" s="50" t="s">
        <v>5</v>
      </c>
      <c r="M10" s="47" t="s">
        <v>1</v>
      </c>
      <c r="N10" s="4" t="s">
        <v>4</v>
      </c>
      <c r="O10" s="47" t="s">
        <v>1</v>
      </c>
      <c r="P10" s="46" t="s">
        <v>0</v>
      </c>
      <c r="Q10" s="48" t="s">
        <v>2</v>
      </c>
      <c r="R10" s="47" t="s">
        <v>1</v>
      </c>
      <c r="S10" s="48" t="s">
        <v>2</v>
      </c>
      <c r="T10" s="47" t="s">
        <v>1</v>
      </c>
      <c r="U10" s="48" t="s">
        <v>2</v>
      </c>
      <c r="V10" s="172"/>
    </row>
    <row r="11" spans="1:22">
      <c r="A11" s="112"/>
      <c r="B11" s="53">
        <f>SUM(B5:B10)</f>
        <v>239</v>
      </c>
      <c r="C11" s="53"/>
      <c r="D11" s="53"/>
      <c r="E11" s="53"/>
      <c r="F11" s="53"/>
      <c r="G11" s="53"/>
      <c r="H11" s="110"/>
      <c r="I11" s="53"/>
      <c r="K11" s="54">
        <v>8</v>
      </c>
      <c r="L11" s="47" t="s">
        <v>1</v>
      </c>
      <c r="M11" s="50" t="s">
        <v>5</v>
      </c>
      <c r="N11" s="47" t="s">
        <v>1</v>
      </c>
      <c r="O11" s="4" t="s">
        <v>4</v>
      </c>
      <c r="P11" s="47" t="s">
        <v>1</v>
      </c>
      <c r="Q11" s="46" t="s">
        <v>0</v>
      </c>
      <c r="R11" s="48" t="s">
        <v>2</v>
      </c>
      <c r="S11" s="47" t="s">
        <v>1</v>
      </c>
      <c r="T11" s="48" t="s">
        <v>2</v>
      </c>
      <c r="U11" s="47" t="s">
        <v>1</v>
      </c>
      <c r="V11" s="172"/>
    </row>
    <row r="12" spans="1:22">
      <c r="A12" s="67"/>
      <c r="B12" s="53"/>
      <c r="C12" s="53"/>
      <c r="D12" s="53"/>
      <c r="E12" s="53"/>
      <c r="F12" s="53"/>
      <c r="G12" s="53"/>
      <c r="H12" s="114"/>
      <c r="I12" s="53"/>
      <c r="K12" s="54">
        <v>9</v>
      </c>
      <c r="L12" s="46" t="s">
        <v>0</v>
      </c>
      <c r="M12" s="47" t="s">
        <v>1</v>
      </c>
      <c r="N12" s="50" t="s">
        <v>5</v>
      </c>
      <c r="O12" s="47" t="s">
        <v>1</v>
      </c>
      <c r="P12" s="4" t="s">
        <v>4</v>
      </c>
      <c r="Q12" s="47" t="s">
        <v>1</v>
      </c>
      <c r="R12" s="46" t="s">
        <v>0</v>
      </c>
      <c r="S12" s="48" t="s">
        <v>2</v>
      </c>
      <c r="T12" s="47" t="s">
        <v>1</v>
      </c>
      <c r="U12" s="48" t="s">
        <v>2</v>
      </c>
      <c r="V12" s="172"/>
    </row>
    <row r="13" spans="1:22">
      <c r="A13" s="115" t="s">
        <v>62</v>
      </c>
      <c r="B13" s="64">
        <v>1</v>
      </c>
      <c r="C13" s="64"/>
      <c r="D13" s="64"/>
      <c r="E13" s="64"/>
      <c r="F13" s="64"/>
      <c r="G13" s="64"/>
      <c r="H13" s="73"/>
      <c r="I13" s="64"/>
      <c r="J13" s="64"/>
      <c r="K13" s="54">
        <v>10</v>
      </c>
      <c r="L13" s="47" t="s">
        <v>1</v>
      </c>
      <c r="M13" s="46" t="s">
        <v>0</v>
      </c>
      <c r="N13" s="47" t="s">
        <v>1</v>
      </c>
      <c r="O13" s="50" t="s">
        <v>5</v>
      </c>
      <c r="P13" s="47" t="s">
        <v>1</v>
      </c>
      <c r="Q13" s="4" t="s">
        <v>4</v>
      </c>
      <c r="R13" s="47" t="s">
        <v>1</v>
      </c>
      <c r="S13" s="46" t="s">
        <v>0</v>
      </c>
      <c r="T13" s="48" t="s">
        <v>2</v>
      </c>
      <c r="U13" s="47" t="s">
        <v>1</v>
      </c>
      <c r="V13" s="172"/>
    </row>
    <row r="14" spans="1:22">
      <c r="A14" s="66"/>
      <c r="B14" s="64"/>
      <c r="C14" s="64"/>
      <c r="D14" s="64"/>
      <c r="E14" s="64"/>
      <c r="F14" s="64"/>
      <c r="G14" s="64"/>
      <c r="H14" s="66"/>
      <c r="I14" s="64"/>
      <c r="J14" s="64"/>
      <c r="K14" s="54">
        <v>11</v>
      </c>
      <c r="L14" s="48" t="s">
        <v>2</v>
      </c>
      <c r="M14" s="47" t="s">
        <v>1</v>
      </c>
      <c r="N14" s="46" t="s">
        <v>0</v>
      </c>
      <c r="O14" s="47" t="s">
        <v>1</v>
      </c>
      <c r="P14" s="50" t="s">
        <v>5</v>
      </c>
      <c r="Q14" s="47" t="s">
        <v>1</v>
      </c>
      <c r="R14" s="4" t="s">
        <v>4</v>
      </c>
      <c r="S14" s="47" t="s">
        <v>1</v>
      </c>
      <c r="T14" s="46" t="s">
        <v>0</v>
      </c>
      <c r="U14" s="48" t="s">
        <v>2</v>
      </c>
      <c r="V14" s="172"/>
    </row>
    <row r="15" spans="1:22">
      <c r="A15" s="68"/>
      <c r="B15" s="64"/>
      <c r="C15" s="64"/>
      <c r="D15" s="64"/>
      <c r="E15" s="64"/>
      <c r="F15" s="64"/>
      <c r="G15" s="64"/>
      <c r="H15" s="68"/>
      <c r="I15" s="64"/>
      <c r="J15" s="64"/>
      <c r="K15" s="54">
        <v>12</v>
      </c>
      <c r="L15" s="47" t="s">
        <v>1</v>
      </c>
      <c r="M15" s="48" t="s">
        <v>2</v>
      </c>
      <c r="N15" s="47" t="s">
        <v>1</v>
      </c>
      <c r="O15" s="46" t="s">
        <v>0</v>
      </c>
      <c r="P15" s="47" t="s">
        <v>1</v>
      </c>
      <c r="Q15" s="50" t="s">
        <v>5</v>
      </c>
      <c r="R15" s="47" t="s">
        <v>1</v>
      </c>
      <c r="S15" s="4" t="s">
        <v>4</v>
      </c>
      <c r="T15" s="47" t="s">
        <v>1</v>
      </c>
      <c r="U15" s="46" t="s">
        <v>0</v>
      </c>
      <c r="V15" s="172"/>
    </row>
    <row r="16" spans="1:22">
      <c r="A16" s="67"/>
      <c r="B16" s="64"/>
      <c r="C16" s="64"/>
      <c r="D16" s="64"/>
      <c r="E16" s="64"/>
      <c r="F16" s="64"/>
      <c r="G16" s="64"/>
      <c r="H16" s="67"/>
      <c r="I16" s="64"/>
      <c r="J16" s="64"/>
      <c r="K16" s="54">
        <v>13</v>
      </c>
      <c r="L16" s="48" t="s">
        <v>2</v>
      </c>
      <c r="M16" s="47" t="s">
        <v>1</v>
      </c>
      <c r="N16" s="48" t="s">
        <v>2</v>
      </c>
      <c r="O16" s="47" t="s">
        <v>1</v>
      </c>
      <c r="P16" s="46" t="s">
        <v>0</v>
      </c>
      <c r="Q16" s="47" t="s">
        <v>1</v>
      </c>
      <c r="R16" s="50" t="s">
        <v>5</v>
      </c>
      <c r="S16" s="47" t="s">
        <v>1</v>
      </c>
      <c r="T16" s="4" t="s">
        <v>4</v>
      </c>
      <c r="U16" s="47" t="s">
        <v>1</v>
      </c>
      <c r="V16" s="172"/>
    </row>
    <row r="17" spans="1:24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54">
        <v>14</v>
      </c>
      <c r="L17" s="47" t="s">
        <v>1</v>
      </c>
      <c r="M17" s="115" t="s">
        <v>62</v>
      </c>
      <c r="N17" s="47" t="s">
        <v>1</v>
      </c>
      <c r="O17" s="48" t="s">
        <v>2</v>
      </c>
      <c r="P17" s="47" t="s">
        <v>1</v>
      </c>
      <c r="Q17" s="46" t="s">
        <v>0</v>
      </c>
      <c r="R17" s="47" t="s">
        <v>1</v>
      </c>
      <c r="S17" s="50" t="s">
        <v>5</v>
      </c>
      <c r="T17" s="47" t="s">
        <v>1</v>
      </c>
      <c r="U17" s="4" t="s">
        <v>4</v>
      </c>
      <c r="V17" s="172"/>
    </row>
    <row r="18" spans="1:24">
      <c r="K18" s="54">
        <v>15</v>
      </c>
      <c r="L18" s="4" t="s">
        <v>4</v>
      </c>
      <c r="M18" s="47" t="s">
        <v>1</v>
      </c>
      <c r="N18" s="50" t="s">
        <v>5</v>
      </c>
      <c r="O18" s="47" t="s">
        <v>1</v>
      </c>
      <c r="P18" s="48" t="s">
        <v>2</v>
      </c>
      <c r="Q18" s="47" t="s">
        <v>1</v>
      </c>
      <c r="R18" s="46" t="s">
        <v>0</v>
      </c>
      <c r="S18" s="47" t="s">
        <v>1</v>
      </c>
      <c r="T18" s="50" t="s">
        <v>5</v>
      </c>
      <c r="U18" s="47" t="s">
        <v>1</v>
      </c>
      <c r="V18" s="172"/>
    </row>
    <row r="19" spans="1:24">
      <c r="K19" s="54">
        <v>16</v>
      </c>
      <c r="L19" s="46" t="s">
        <v>0</v>
      </c>
      <c r="M19" s="4" t="s">
        <v>4</v>
      </c>
      <c r="N19" s="47" t="s">
        <v>1</v>
      </c>
      <c r="O19" s="50" t="s">
        <v>5</v>
      </c>
      <c r="P19" s="49" t="s">
        <v>3</v>
      </c>
      <c r="Q19" s="48" t="s">
        <v>2</v>
      </c>
      <c r="R19" s="47" t="s">
        <v>1</v>
      </c>
      <c r="S19" s="46" t="s">
        <v>0</v>
      </c>
      <c r="T19" s="47" t="s">
        <v>1</v>
      </c>
      <c r="U19" s="50" t="s">
        <v>5</v>
      </c>
      <c r="V19" s="172"/>
    </row>
    <row r="20" spans="1:24">
      <c r="C20" t="s">
        <v>9</v>
      </c>
      <c r="D20" t="s">
        <v>8</v>
      </c>
      <c r="F20" t="s">
        <v>10</v>
      </c>
      <c r="K20" s="54">
        <v>17</v>
      </c>
      <c r="L20" s="47" t="s">
        <v>1</v>
      </c>
      <c r="M20" s="46" t="s">
        <v>0</v>
      </c>
      <c r="N20" s="4" t="s">
        <v>4</v>
      </c>
      <c r="O20" s="47" t="s">
        <v>1</v>
      </c>
      <c r="P20" s="50" t="s">
        <v>5</v>
      </c>
      <c r="Q20" s="49" t="s">
        <v>3</v>
      </c>
      <c r="R20" s="48" t="s">
        <v>2</v>
      </c>
      <c r="S20" s="47" t="s">
        <v>1</v>
      </c>
      <c r="T20" s="46" t="s">
        <v>0</v>
      </c>
      <c r="U20" s="47" t="s">
        <v>1</v>
      </c>
      <c r="V20" s="172"/>
    </row>
    <row r="21" spans="1:24">
      <c r="A21" s="46" t="s">
        <v>0</v>
      </c>
      <c r="B21" s="53"/>
      <c r="C21" s="46">
        <f>COUNTIF(L4:U27, "PAN")</f>
        <v>33</v>
      </c>
      <c r="D21" s="53">
        <f>B5</f>
        <v>33</v>
      </c>
      <c r="E21" s="53"/>
      <c r="F21" s="53">
        <f t="shared" ref="F21:F26" si="4">D21-C21</f>
        <v>0</v>
      </c>
      <c r="K21" s="54">
        <v>18</v>
      </c>
      <c r="L21" s="48" t="s">
        <v>2</v>
      </c>
      <c r="M21" s="47" t="s">
        <v>1</v>
      </c>
      <c r="N21" s="46" t="s">
        <v>0</v>
      </c>
      <c r="O21" s="4" t="s">
        <v>4</v>
      </c>
      <c r="P21" s="47" t="s">
        <v>1</v>
      </c>
      <c r="Q21" s="50" t="s">
        <v>5</v>
      </c>
      <c r="R21" s="49" t="s">
        <v>3</v>
      </c>
      <c r="S21" s="48" t="s">
        <v>2</v>
      </c>
      <c r="T21" s="47" t="s">
        <v>1</v>
      </c>
      <c r="U21" s="46" t="s">
        <v>0</v>
      </c>
      <c r="V21" s="172"/>
    </row>
    <row r="22" spans="1:24">
      <c r="A22" s="47" t="s">
        <v>1</v>
      </c>
      <c r="B22" s="53"/>
      <c r="C22" s="47">
        <f>COUNTIF(L4:U27, "PRI")</f>
        <v>104</v>
      </c>
      <c r="D22" s="53">
        <f t="shared" ref="D22:D26" si="5">B6</f>
        <v>104</v>
      </c>
      <c r="E22" s="53"/>
      <c r="F22" s="53">
        <f t="shared" si="4"/>
        <v>0</v>
      </c>
      <c r="K22" s="54">
        <v>19</v>
      </c>
      <c r="L22" s="47" t="s">
        <v>1</v>
      </c>
      <c r="M22" s="48" t="s">
        <v>2</v>
      </c>
      <c r="N22" s="47" t="s">
        <v>1</v>
      </c>
      <c r="O22" s="46" t="s">
        <v>0</v>
      </c>
      <c r="P22" s="4" t="s">
        <v>4</v>
      </c>
      <c r="Q22" s="47" t="s">
        <v>1</v>
      </c>
      <c r="R22" s="50" t="s">
        <v>5</v>
      </c>
      <c r="S22" s="49" t="s">
        <v>3</v>
      </c>
      <c r="T22" s="48" t="s">
        <v>2</v>
      </c>
      <c r="U22" s="47" t="s">
        <v>1</v>
      </c>
      <c r="V22" s="172"/>
    </row>
    <row r="23" spans="1:24">
      <c r="A23" s="48" t="s">
        <v>2</v>
      </c>
      <c r="B23" s="53"/>
      <c r="C23" s="48">
        <f>COUNTIF(L4:U27, "PRD")</f>
        <v>45</v>
      </c>
      <c r="D23" s="53">
        <f t="shared" si="5"/>
        <v>45</v>
      </c>
      <c r="E23" s="53"/>
      <c r="F23" s="53">
        <f t="shared" si="4"/>
        <v>0</v>
      </c>
      <c r="K23" s="54">
        <v>20</v>
      </c>
      <c r="L23" s="49" t="s">
        <v>3</v>
      </c>
      <c r="M23" s="47" t="s">
        <v>1</v>
      </c>
      <c r="N23" s="48" t="s">
        <v>2</v>
      </c>
      <c r="O23" s="47" t="s">
        <v>1</v>
      </c>
      <c r="P23" s="46" t="s">
        <v>0</v>
      </c>
      <c r="Q23" s="4" t="s">
        <v>4</v>
      </c>
      <c r="R23" s="47" t="s">
        <v>1</v>
      </c>
      <c r="S23" s="50" t="s">
        <v>5</v>
      </c>
      <c r="T23" s="49" t="s">
        <v>3</v>
      </c>
      <c r="U23" s="48" t="s">
        <v>2</v>
      </c>
      <c r="V23" s="172"/>
    </row>
    <row r="24" spans="1:24">
      <c r="A24" s="49" t="s">
        <v>3</v>
      </c>
      <c r="B24" s="53"/>
      <c r="C24" s="49">
        <f>COUNTIF(L4:U27, "PT")</f>
        <v>16</v>
      </c>
      <c r="D24" s="53">
        <f t="shared" si="5"/>
        <v>16</v>
      </c>
      <c r="E24" s="53"/>
      <c r="F24" s="53">
        <f t="shared" si="4"/>
        <v>0</v>
      </c>
      <c r="K24" s="54">
        <v>21</v>
      </c>
      <c r="L24" s="47" t="s">
        <v>1</v>
      </c>
      <c r="M24" s="49" t="s">
        <v>3</v>
      </c>
      <c r="N24" s="47" t="s">
        <v>1</v>
      </c>
      <c r="O24" s="48" t="s">
        <v>2</v>
      </c>
      <c r="P24" s="47" t="s">
        <v>1</v>
      </c>
      <c r="Q24" s="46" t="s">
        <v>0</v>
      </c>
      <c r="R24" s="4" t="s">
        <v>4</v>
      </c>
      <c r="S24" s="47" t="s">
        <v>1</v>
      </c>
      <c r="T24" s="50" t="s">
        <v>5</v>
      </c>
      <c r="U24" s="49" t="s">
        <v>3</v>
      </c>
      <c r="V24" s="172"/>
    </row>
    <row r="25" spans="1:24">
      <c r="A25" s="4" t="s">
        <v>4</v>
      </c>
      <c r="B25" s="53"/>
      <c r="C25" s="4">
        <f>COUNTIF(L4:U27, "PVEM")</f>
        <v>23</v>
      </c>
      <c r="D25" s="53">
        <f t="shared" si="5"/>
        <v>23</v>
      </c>
      <c r="E25" s="53"/>
      <c r="F25" s="53">
        <f t="shared" si="4"/>
        <v>0</v>
      </c>
      <c r="K25" s="54">
        <v>22</v>
      </c>
      <c r="L25" s="48" t="s">
        <v>2</v>
      </c>
      <c r="M25" s="47" t="s">
        <v>1</v>
      </c>
      <c r="N25" s="49" t="s">
        <v>3</v>
      </c>
      <c r="O25" s="47" t="s">
        <v>1</v>
      </c>
      <c r="P25" s="48" t="s">
        <v>2</v>
      </c>
      <c r="Q25" s="47" t="s">
        <v>1</v>
      </c>
      <c r="R25" s="46" t="s">
        <v>0</v>
      </c>
      <c r="S25" s="4" t="s">
        <v>4</v>
      </c>
      <c r="T25" s="47" t="s">
        <v>1</v>
      </c>
      <c r="U25" s="50" t="s">
        <v>5</v>
      </c>
      <c r="V25" s="172"/>
    </row>
    <row r="26" spans="1:24">
      <c r="A26" s="50" t="s">
        <v>5</v>
      </c>
      <c r="B26" s="53"/>
      <c r="C26" s="50">
        <f>COUNTIF(L4:U27, "CONV")</f>
        <v>18</v>
      </c>
      <c r="D26" s="53">
        <f t="shared" si="5"/>
        <v>18</v>
      </c>
      <c r="E26" s="53"/>
      <c r="F26" s="53">
        <f t="shared" si="4"/>
        <v>0</v>
      </c>
      <c r="K26" s="54">
        <v>23</v>
      </c>
      <c r="L26" s="47" t="s">
        <v>1</v>
      </c>
      <c r="M26" s="48" t="s">
        <v>2</v>
      </c>
      <c r="N26" s="47" t="s">
        <v>1</v>
      </c>
      <c r="O26" s="49" t="s">
        <v>3</v>
      </c>
      <c r="P26" s="47" t="s">
        <v>1</v>
      </c>
      <c r="Q26" s="48" t="s">
        <v>2</v>
      </c>
      <c r="R26" s="47" t="s">
        <v>1</v>
      </c>
      <c r="S26" s="46" t="s">
        <v>0</v>
      </c>
      <c r="T26" s="4" t="s">
        <v>4</v>
      </c>
      <c r="U26" s="47" t="s">
        <v>1</v>
      </c>
      <c r="V26" s="172"/>
    </row>
    <row r="27" spans="1:24">
      <c r="A27" s="112"/>
      <c r="B27" s="64"/>
      <c r="C27" s="112"/>
      <c r="D27" s="53"/>
      <c r="E27" s="53"/>
      <c r="F27" s="53"/>
      <c r="G27" s="53"/>
      <c r="H27" s="53"/>
      <c r="K27" s="54">
        <v>24</v>
      </c>
      <c r="L27" s="48" t="s">
        <v>2</v>
      </c>
      <c r="M27" s="47" t="s">
        <v>1</v>
      </c>
      <c r="N27" s="48" t="s">
        <v>2</v>
      </c>
      <c r="O27" s="47" t="s">
        <v>1</v>
      </c>
      <c r="P27" s="49" t="s">
        <v>3</v>
      </c>
      <c r="Q27" s="47" t="s">
        <v>1</v>
      </c>
      <c r="R27" s="48" t="s">
        <v>2</v>
      </c>
      <c r="S27" s="47" t="s">
        <v>1</v>
      </c>
      <c r="T27" s="46" t="s">
        <v>0</v>
      </c>
      <c r="U27" s="4" t="s">
        <v>4</v>
      </c>
      <c r="V27" s="172"/>
    </row>
    <row r="28" spans="1:24">
      <c r="A28" s="67"/>
      <c r="B28" s="64"/>
      <c r="C28" s="67"/>
      <c r="D28" s="53"/>
      <c r="E28" s="53"/>
      <c r="F28" s="53"/>
      <c r="G28" s="53"/>
      <c r="H28" s="53"/>
      <c r="O28" s="65"/>
      <c r="P28" s="70"/>
      <c r="Q28" s="71"/>
      <c r="R28" s="69"/>
      <c r="S28" s="72"/>
      <c r="T28" s="70"/>
      <c r="U28" s="70"/>
    </row>
    <row r="29" spans="1:24">
      <c r="A29" s="65"/>
      <c r="B29" s="64"/>
      <c r="C29" s="65"/>
      <c r="D29" s="64"/>
      <c r="E29" s="64"/>
      <c r="F29" s="64"/>
      <c r="G29" s="64"/>
      <c r="I29" s="77"/>
      <c r="J29" s="119"/>
      <c r="K29" s="65" t="s">
        <v>0</v>
      </c>
      <c r="L29" s="117">
        <f t="shared" ref="L29" si="6">COUNTIF(L4:L27,K29)</f>
        <v>3</v>
      </c>
      <c r="M29" s="117">
        <f>COUNTIF(M4:M27,K29)</f>
        <v>3</v>
      </c>
      <c r="N29" s="117">
        <f>COUNTIF(N4:N27,K29)</f>
        <v>3</v>
      </c>
      <c r="O29" s="117">
        <f>COUNTIF(O4:O27,K29)</f>
        <v>3</v>
      </c>
      <c r="P29" s="117">
        <f>COUNTIF(P4:P27,K29)</f>
        <v>3</v>
      </c>
      <c r="Q29" s="117">
        <f>COUNTIF(Q4:Q27,K29)</f>
        <v>3</v>
      </c>
      <c r="R29" s="117">
        <f>COUNTIF(R4:R27,K29)</f>
        <v>3</v>
      </c>
      <c r="S29" s="117">
        <f>COUNTIF(S4:S27,K29)</f>
        <v>4</v>
      </c>
      <c r="T29" s="117">
        <f>COUNTIF(T4:T27,K29)</f>
        <v>4</v>
      </c>
      <c r="U29" s="117">
        <f>COUNTIF(U4:U27,K29)</f>
        <v>4</v>
      </c>
      <c r="V29" s="118">
        <f t="shared" ref="V29:V34" si="7">SUM(L29:U29)</f>
        <v>33</v>
      </c>
      <c r="W29" s="119">
        <v>33</v>
      </c>
      <c r="X29" s="119"/>
    </row>
    <row r="30" spans="1:24">
      <c r="A30" s="66"/>
      <c r="B30" s="64"/>
      <c r="C30" s="74"/>
      <c r="D30" s="64"/>
      <c r="E30" s="64"/>
      <c r="F30" s="64"/>
      <c r="G30" s="64"/>
      <c r="I30" s="77"/>
      <c r="J30" s="119"/>
      <c r="K30" s="65" t="s">
        <v>1</v>
      </c>
      <c r="L30" s="117">
        <f t="shared" ref="L30" si="8">COUNTIF(L4:L27,K30)</f>
        <v>11</v>
      </c>
      <c r="M30" s="117">
        <f>COUNTIF(M4:M27,K30)</f>
        <v>11</v>
      </c>
      <c r="N30" s="117">
        <f>COUNTIF(N4:N27,K30)</f>
        <v>11</v>
      </c>
      <c r="O30" s="117">
        <f>COUNTIF(O4:O27,K30)</f>
        <v>11</v>
      </c>
      <c r="P30" s="117">
        <f>COUNTIF(P4:P27,K30)</f>
        <v>10</v>
      </c>
      <c r="Q30" s="117">
        <f>COUNTIF(Q4:Q27,K30)</f>
        <v>10</v>
      </c>
      <c r="R30" s="117">
        <f>COUNTIF(R4:R27,K30)</f>
        <v>10</v>
      </c>
      <c r="S30" s="117">
        <f>COUNTIF(S4:S27,K30)</f>
        <v>10</v>
      </c>
      <c r="T30" s="117">
        <f>COUNTIF(T4:T27,K30)</f>
        <v>10</v>
      </c>
      <c r="U30" s="117">
        <f>COUNTIF(U4:U27,K30)</f>
        <v>10</v>
      </c>
      <c r="V30" s="118">
        <f t="shared" si="7"/>
        <v>104</v>
      </c>
      <c r="W30" s="119">
        <v>45</v>
      </c>
      <c r="X30" s="119"/>
    </row>
    <row r="31" spans="1:24">
      <c r="A31" s="68"/>
      <c r="B31" s="64"/>
      <c r="C31" s="68"/>
      <c r="D31" s="64"/>
      <c r="E31" s="64"/>
      <c r="F31" s="64"/>
      <c r="G31" s="64"/>
      <c r="I31" s="77"/>
      <c r="J31" s="119"/>
      <c r="K31" s="65" t="s">
        <v>2</v>
      </c>
      <c r="L31" s="117">
        <f t="shared" ref="L31" si="9">COUNTIF(L4:L27,K31)</f>
        <v>5</v>
      </c>
      <c r="M31" s="117">
        <f>COUNTIF(M4:M27,K31)</f>
        <v>4</v>
      </c>
      <c r="N31" s="117">
        <f>COUNTIF(N4:N27,K31)</f>
        <v>4</v>
      </c>
      <c r="O31" s="117">
        <f>COUNTIF(O4:O27,K31)</f>
        <v>5</v>
      </c>
      <c r="P31" s="117">
        <f>COUNTIF(P4:P27,K31)</f>
        <v>5</v>
      </c>
      <c r="Q31" s="117">
        <f>COUNTIF(Q4:Q27,K31)</f>
        <v>5</v>
      </c>
      <c r="R31" s="117">
        <f>COUNTIF(R4:R27,K31)</f>
        <v>5</v>
      </c>
      <c r="S31" s="117">
        <f>COUNTIF(S4:S27,K31)</f>
        <v>4</v>
      </c>
      <c r="T31" s="117">
        <f>COUNTIF(T4:T27,K31)</f>
        <v>4</v>
      </c>
      <c r="U31" s="117">
        <f>COUNTIF(U4:U27,K31)</f>
        <v>4</v>
      </c>
      <c r="V31" s="118">
        <f t="shared" si="7"/>
        <v>45</v>
      </c>
      <c r="W31" s="119">
        <v>15</v>
      </c>
      <c r="X31" s="119"/>
    </row>
    <row r="32" spans="1:24">
      <c r="A32" s="67"/>
      <c r="B32" s="64"/>
      <c r="C32" s="67"/>
      <c r="D32" s="64"/>
      <c r="E32" s="64"/>
      <c r="F32" s="64"/>
      <c r="G32" s="64"/>
      <c r="I32" s="77"/>
      <c r="J32" s="119"/>
      <c r="K32" s="65" t="s">
        <v>3</v>
      </c>
      <c r="L32" s="117">
        <f t="shared" ref="L32" si="10">COUNTIF(L4:L27,K32)</f>
        <v>1</v>
      </c>
      <c r="M32" s="117">
        <f>COUNTIF(M4:M27,K32)</f>
        <v>1</v>
      </c>
      <c r="N32" s="117">
        <f>COUNTIF(N4:N27,K32)</f>
        <v>1</v>
      </c>
      <c r="O32" s="117">
        <f>COUNTIF(O4:O27,K32)</f>
        <v>1</v>
      </c>
      <c r="P32" s="117">
        <f>COUNTIF(P4:P27,K32)</f>
        <v>2</v>
      </c>
      <c r="Q32" s="117">
        <f>COUNTIF(Q4:Q27,K32)</f>
        <v>2</v>
      </c>
      <c r="R32" s="117">
        <f>COUNTIF(R4:R27,K32)</f>
        <v>2</v>
      </c>
      <c r="S32" s="117">
        <f>COUNTIF(S4:S27,K32)</f>
        <v>2</v>
      </c>
      <c r="T32" s="117">
        <f>COUNTIF(T4:T27,K32)</f>
        <v>2</v>
      </c>
      <c r="U32" s="117">
        <f>COUNTIF(U4:U27,K32)</f>
        <v>2</v>
      </c>
      <c r="V32" s="118">
        <f t="shared" si="7"/>
        <v>16</v>
      </c>
      <c r="W32" s="119">
        <v>18</v>
      </c>
      <c r="X32" s="119"/>
    </row>
    <row r="33" spans="4:24">
      <c r="D33" s="53"/>
      <c r="E33" s="53"/>
      <c r="F33" s="53"/>
      <c r="I33" s="77"/>
      <c r="J33" s="119"/>
      <c r="K33" s="65" t="s">
        <v>4</v>
      </c>
      <c r="L33" s="117">
        <f t="shared" ref="L33" si="11">COUNTIF(L4:L27,K33)</f>
        <v>3</v>
      </c>
      <c r="M33" s="117">
        <f>COUNTIF(M4:M27,K33)</f>
        <v>3</v>
      </c>
      <c r="N33" s="117">
        <f>COUNTIF(N4:N27,K33)</f>
        <v>3</v>
      </c>
      <c r="O33" s="117">
        <f>COUNTIF(O4:O27,K33)</f>
        <v>2</v>
      </c>
      <c r="P33" s="117">
        <f>COUNTIF(P4:P27,K33)</f>
        <v>2</v>
      </c>
      <c r="Q33" s="117">
        <f>COUNTIF(Q4:Q27,K33)</f>
        <v>2</v>
      </c>
      <c r="R33" s="117">
        <f>COUNTIF(R4:R27,K33)</f>
        <v>2</v>
      </c>
      <c r="S33" s="117">
        <f>COUNTIF(S4:S27,K33)</f>
        <v>2</v>
      </c>
      <c r="T33" s="117">
        <f>COUNTIF(T4:T27,K33)</f>
        <v>2</v>
      </c>
      <c r="U33" s="117">
        <f>COUNTIF(U4:U27,K33)</f>
        <v>2</v>
      </c>
      <c r="V33" s="118">
        <f t="shared" si="7"/>
        <v>23</v>
      </c>
      <c r="W33" s="119">
        <v>36</v>
      </c>
      <c r="X33" s="119"/>
    </row>
    <row r="34" spans="4:24">
      <c r="I34" s="77"/>
      <c r="J34" s="119"/>
      <c r="K34" s="65" t="s">
        <v>5</v>
      </c>
      <c r="L34" s="117">
        <f t="shared" ref="L34" si="12">COUNTIF(L4:L27,K34)</f>
        <v>1</v>
      </c>
      <c r="M34" s="117">
        <f>COUNTIF(M4:M27,K34)</f>
        <v>1</v>
      </c>
      <c r="N34" s="117">
        <f>COUNTIF(N4:N27,K34)</f>
        <v>2</v>
      </c>
      <c r="O34" s="117">
        <f>COUNTIF(O4:O27,K34)</f>
        <v>2</v>
      </c>
      <c r="P34" s="117">
        <f>COUNTIF(P4:P27,K34)</f>
        <v>2</v>
      </c>
      <c r="Q34" s="117">
        <f>COUNTIF(Q4:Q27,K34)</f>
        <v>2</v>
      </c>
      <c r="R34" s="117">
        <f>COUNTIF(R4:R27,K34)</f>
        <v>2</v>
      </c>
      <c r="S34" s="117">
        <f>COUNTIF(S4:S27,K34)</f>
        <v>2</v>
      </c>
      <c r="T34" s="117">
        <f>COUNTIF(T4:T27,K34)</f>
        <v>2</v>
      </c>
      <c r="U34" s="117">
        <f>COUNTIF(U4:U27,K34)</f>
        <v>2</v>
      </c>
      <c r="V34" s="118">
        <f t="shared" si="7"/>
        <v>18</v>
      </c>
      <c r="W34" s="119">
        <v>104</v>
      </c>
      <c r="X34" s="119"/>
    </row>
    <row r="35" spans="4:24">
      <c r="I35" s="77"/>
      <c r="J35" s="119"/>
      <c r="K35" s="65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>
        <f>SUM(V29:V34)</f>
        <v>239</v>
      </c>
      <c r="W35" s="119">
        <v>22</v>
      </c>
      <c r="X35" s="119"/>
    </row>
    <row r="36" spans="4:24">
      <c r="I36" s="77"/>
      <c r="J36" s="77"/>
      <c r="K36" s="67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3"/>
    </row>
    <row r="37" spans="4:24">
      <c r="I37" s="77"/>
      <c r="J37" s="77"/>
      <c r="K37" s="78"/>
      <c r="L37" s="77"/>
      <c r="M37" s="77"/>
      <c r="N37" s="78"/>
      <c r="O37" s="78"/>
      <c r="P37" s="78"/>
      <c r="Q37" s="78"/>
      <c r="R37" s="78"/>
      <c r="S37" s="78"/>
      <c r="T37" s="78"/>
      <c r="U37" s="78"/>
    </row>
    <row r="38" spans="4:24">
      <c r="I38" s="77"/>
      <c r="J38" s="77"/>
      <c r="K38" s="78"/>
      <c r="L38" s="77"/>
      <c r="M38" s="77"/>
      <c r="N38" s="77"/>
      <c r="O38" s="77"/>
      <c r="P38" s="77"/>
      <c r="Q38" s="77"/>
      <c r="R38" s="77"/>
      <c r="S38" s="77"/>
      <c r="T38" s="77"/>
      <c r="U38" s="77"/>
    </row>
    <row r="39" spans="4:24">
      <c r="I39" s="77"/>
      <c r="J39" s="77"/>
      <c r="K39" s="78"/>
      <c r="L39" s="77"/>
      <c r="M39" s="77"/>
      <c r="N39" s="78"/>
      <c r="O39" s="78"/>
      <c r="P39" s="78"/>
      <c r="Q39" s="78"/>
      <c r="R39" s="78"/>
      <c r="S39" s="78"/>
      <c r="T39" s="78"/>
      <c r="U39" s="78"/>
    </row>
    <row r="40" spans="4:24">
      <c r="N40" s="64"/>
      <c r="O40" s="64"/>
      <c r="P40" s="64"/>
      <c r="Q40" s="64"/>
      <c r="R40" s="64"/>
      <c r="S40" s="64"/>
      <c r="T40" s="64"/>
      <c r="U40" s="64"/>
    </row>
  </sheetData>
  <mergeCells count="2">
    <mergeCell ref="L3:U3"/>
    <mergeCell ref="V3:V27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41"/>
  <sheetViews>
    <sheetView view="pageBreakPreview" zoomScale="80" zoomScaleNormal="68" zoomScaleSheetLayoutView="80" workbookViewId="0">
      <selection activeCell="L4" sqref="L4:U27"/>
    </sheetView>
  </sheetViews>
  <sheetFormatPr baseColWidth="10" defaultRowHeight="15"/>
  <cols>
    <col min="1" max="1" width="7.28515625" customWidth="1"/>
    <col min="2" max="2" width="5.85546875" customWidth="1"/>
    <col min="3" max="3" width="6.42578125" customWidth="1"/>
    <col min="4" max="4" width="5.7109375" customWidth="1"/>
    <col min="5" max="5" width="7" customWidth="1"/>
    <col min="6" max="6" width="10.85546875" customWidth="1"/>
    <col min="7" max="7" width="1.42578125" customWidth="1"/>
    <col min="8" max="8" width="7.42578125" customWidth="1"/>
    <col min="9" max="9" width="4.28515625" customWidth="1"/>
    <col min="10" max="10" width="0.7109375" customWidth="1"/>
    <col min="11" max="11" width="4.85546875" style="51" customWidth="1"/>
    <col min="12" max="21" width="8.28515625" customWidth="1"/>
    <col min="22" max="22" width="6.7109375" customWidth="1"/>
  </cols>
  <sheetData>
    <row r="1" spans="1:22">
      <c r="A1" s="61" t="s">
        <v>63</v>
      </c>
    </row>
    <row r="2" spans="1:22">
      <c r="L2" s="63">
        <v>1</v>
      </c>
      <c r="M2" s="63">
        <v>2</v>
      </c>
      <c r="N2" s="63">
        <v>3</v>
      </c>
      <c r="O2" s="63">
        <v>4</v>
      </c>
      <c r="P2" s="63">
        <v>5</v>
      </c>
      <c r="Q2" s="63">
        <v>6</v>
      </c>
      <c r="R2" s="63">
        <v>7</v>
      </c>
      <c r="S2" s="63">
        <v>8</v>
      </c>
      <c r="T2" s="63">
        <v>9</v>
      </c>
      <c r="U2" s="63">
        <v>10</v>
      </c>
    </row>
    <row r="3" spans="1:22" ht="15" customHeight="1">
      <c r="B3" s="28" t="s">
        <v>8</v>
      </c>
      <c r="C3" s="28" t="s">
        <v>37</v>
      </c>
      <c r="D3" s="28" t="s">
        <v>38</v>
      </c>
      <c r="E3" s="28" t="s">
        <v>9</v>
      </c>
      <c r="F3" s="28" t="s">
        <v>10</v>
      </c>
      <c r="L3" s="171" t="s">
        <v>43</v>
      </c>
      <c r="M3" s="171"/>
      <c r="N3" s="171"/>
      <c r="O3" s="171"/>
      <c r="P3" s="171"/>
      <c r="Q3" s="171"/>
      <c r="R3" s="171"/>
      <c r="S3" s="171"/>
      <c r="T3" s="171"/>
      <c r="U3" s="171"/>
      <c r="V3" s="172"/>
    </row>
    <row r="4" spans="1:22">
      <c r="H4" s="79" t="s">
        <v>39</v>
      </c>
      <c r="I4" s="79"/>
      <c r="J4" s="79"/>
      <c r="K4" s="54">
        <v>1</v>
      </c>
      <c r="L4" s="57" t="s">
        <v>68</v>
      </c>
      <c r="M4" s="48" t="s">
        <v>2</v>
      </c>
      <c r="N4" s="47" t="s">
        <v>1</v>
      </c>
      <c r="O4" s="60" t="s">
        <v>65</v>
      </c>
      <c r="P4" s="47" t="s">
        <v>1</v>
      </c>
      <c r="Q4" s="49" t="s">
        <v>3</v>
      </c>
      <c r="R4" s="47" t="s">
        <v>1</v>
      </c>
      <c r="S4" s="46" t="s">
        <v>0</v>
      </c>
      <c r="T4" s="47" t="s">
        <v>1</v>
      </c>
      <c r="U4" s="46" t="s">
        <v>0</v>
      </c>
      <c r="V4" s="172"/>
    </row>
    <row r="5" spans="1:22">
      <c r="A5" s="46" t="s">
        <v>0</v>
      </c>
      <c r="B5">
        <f>'CONTEOS 30-70'!H5</f>
        <v>24</v>
      </c>
      <c r="C5">
        <f>B5/16</f>
        <v>1.5</v>
      </c>
      <c r="D5" s="53">
        <f>ROUNDDOWN(C5, 0.5)</f>
        <v>1</v>
      </c>
      <c r="E5">
        <f>C5-D5</f>
        <v>0.5</v>
      </c>
      <c r="F5">
        <f>E5*16</f>
        <v>8</v>
      </c>
      <c r="H5" s="59" t="s">
        <v>0</v>
      </c>
      <c r="I5">
        <v>9</v>
      </c>
      <c r="K5" s="54">
        <v>2</v>
      </c>
      <c r="L5" s="4" t="s">
        <v>4</v>
      </c>
      <c r="M5" s="57" t="s">
        <v>68</v>
      </c>
      <c r="N5" s="48" t="s">
        <v>2</v>
      </c>
      <c r="O5" s="47" t="s">
        <v>1</v>
      </c>
      <c r="P5" s="60" t="s">
        <v>65</v>
      </c>
      <c r="Q5" s="47" t="s">
        <v>1</v>
      </c>
      <c r="R5" s="49" t="s">
        <v>3</v>
      </c>
      <c r="S5" s="47" t="s">
        <v>1</v>
      </c>
      <c r="T5" s="46" t="s">
        <v>0</v>
      </c>
      <c r="U5" s="47" t="s">
        <v>1</v>
      </c>
      <c r="V5" s="172"/>
    </row>
    <row r="6" spans="1:22">
      <c r="A6" s="47" t="s">
        <v>1</v>
      </c>
      <c r="B6">
        <f>'CONTEOS 30-70'!H10</f>
        <v>86</v>
      </c>
      <c r="C6">
        <f t="shared" ref="C6:C10" si="0">B6/16</f>
        <v>5.375</v>
      </c>
      <c r="D6" s="53">
        <f t="shared" ref="D6:D10" si="1">ROUNDDOWN(C6, 0.5)</f>
        <v>5</v>
      </c>
      <c r="E6">
        <f t="shared" ref="E6:E10" si="2">C6-D6</f>
        <v>0.375</v>
      </c>
      <c r="F6">
        <f t="shared" ref="F6:F10" si="3">E6*16</f>
        <v>6</v>
      </c>
      <c r="H6" s="57" t="s">
        <v>1</v>
      </c>
      <c r="I6">
        <v>18</v>
      </c>
      <c r="K6" s="54">
        <v>3</v>
      </c>
      <c r="L6" s="46" t="s">
        <v>0</v>
      </c>
      <c r="M6" s="4" t="s">
        <v>4</v>
      </c>
      <c r="N6" s="57" t="s">
        <v>68</v>
      </c>
      <c r="O6" s="48" t="s">
        <v>2</v>
      </c>
      <c r="P6" s="47" t="s">
        <v>1</v>
      </c>
      <c r="Q6" s="60" t="s">
        <v>65</v>
      </c>
      <c r="R6" s="47" t="s">
        <v>1</v>
      </c>
      <c r="S6" s="49" t="s">
        <v>3</v>
      </c>
      <c r="T6" s="57" t="s">
        <v>68</v>
      </c>
      <c r="U6" s="46" t="s">
        <v>0</v>
      </c>
      <c r="V6" s="172"/>
    </row>
    <row r="7" spans="1:22">
      <c r="A7" s="48" t="s">
        <v>2</v>
      </c>
      <c r="B7">
        <f>'CONTEOS 30-70'!H6</f>
        <v>36</v>
      </c>
      <c r="C7">
        <f t="shared" si="0"/>
        <v>2.25</v>
      </c>
      <c r="D7" s="53">
        <f t="shared" si="1"/>
        <v>2</v>
      </c>
      <c r="E7">
        <f t="shared" si="2"/>
        <v>0.25</v>
      </c>
      <c r="F7">
        <f t="shared" si="3"/>
        <v>4</v>
      </c>
      <c r="H7" s="60" t="s">
        <v>2</v>
      </c>
      <c r="I7">
        <v>9</v>
      </c>
      <c r="K7" s="54">
        <v>4</v>
      </c>
      <c r="L7" s="47" t="s">
        <v>1</v>
      </c>
      <c r="M7" s="46" t="s">
        <v>0</v>
      </c>
      <c r="N7" s="4" t="s">
        <v>4</v>
      </c>
      <c r="O7" s="57" t="s">
        <v>68</v>
      </c>
      <c r="P7" s="48" t="s">
        <v>2</v>
      </c>
      <c r="Q7" s="47" t="s">
        <v>1</v>
      </c>
      <c r="R7" s="60" t="s">
        <v>65</v>
      </c>
      <c r="S7" s="47" t="s">
        <v>1</v>
      </c>
      <c r="T7" s="58" t="s">
        <v>3</v>
      </c>
      <c r="U7" s="57" t="s">
        <v>68</v>
      </c>
      <c r="V7" s="172"/>
    </row>
    <row r="8" spans="1:22">
      <c r="A8" s="49" t="s">
        <v>3</v>
      </c>
      <c r="B8">
        <f>'CONTEOS 30-70'!H7</f>
        <v>6</v>
      </c>
      <c r="C8">
        <f t="shared" si="0"/>
        <v>0.375</v>
      </c>
      <c r="D8" s="53">
        <f t="shared" si="1"/>
        <v>0</v>
      </c>
      <c r="E8">
        <f t="shared" si="2"/>
        <v>0.375</v>
      </c>
      <c r="F8">
        <f t="shared" si="3"/>
        <v>6</v>
      </c>
      <c r="H8" s="58" t="s">
        <v>3</v>
      </c>
      <c r="I8">
        <v>10</v>
      </c>
      <c r="K8" s="54">
        <v>5</v>
      </c>
      <c r="L8" s="56" t="s">
        <v>69</v>
      </c>
      <c r="M8" s="47" t="s">
        <v>1</v>
      </c>
      <c r="N8" s="46" t="s">
        <v>0</v>
      </c>
      <c r="O8" s="48" t="s">
        <v>2</v>
      </c>
      <c r="P8" s="57" t="s">
        <v>68</v>
      </c>
      <c r="Q8" s="48" t="s">
        <v>2</v>
      </c>
      <c r="R8" s="47" t="s">
        <v>1</v>
      </c>
      <c r="S8" s="60" t="s">
        <v>65</v>
      </c>
      <c r="T8" s="47" t="s">
        <v>1</v>
      </c>
      <c r="U8" s="58" t="s">
        <v>3</v>
      </c>
      <c r="V8" s="172"/>
    </row>
    <row r="9" spans="1:22">
      <c r="A9" s="4" t="s">
        <v>4</v>
      </c>
      <c r="B9">
        <f>'CONTEOS 30-70'!H11</f>
        <v>4</v>
      </c>
      <c r="C9">
        <f t="shared" si="0"/>
        <v>0.25</v>
      </c>
      <c r="D9" s="53">
        <f t="shared" si="1"/>
        <v>0</v>
      </c>
      <c r="E9">
        <f t="shared" si="2"/>
        <v>0.25</v>
      </c>
      <c r="F9">
        <f t="shared" si="3"/>
        <v>4</v>
      </c>
      <c r="H9" s="56" t="s">
        <v>4</v>
      </c>
      <c r="I9">
        <v>19</v>
      </c>
      <c r="K9" s="54">
        <v>6</v>
      </c>
      <c r="L9" s="47" t="s">
        <v>1</v>
      </c>
      <c r="M9" s="56" t="s">
        <v>69</v>
      </c>
      <c r="N9" s="47" t="s">
        <v>1</v>
      </c>
      <c r="O9" s="46" t="s">
        <v>0</v>
      </c>
      <c r="P9" s="48" t="s">
        <v>2</v>
      </c>
      <c r="Q9" s="57" t="s">
        <v>68</v>
      </c>
      <c r="R9" s="48" t="s">
        <v>2</v>
      </c>
      <c r="S9" s="47" t="s">
        <v>1</v>
      </c>
      <c r="T9" s="60" t="s">
        <v>65</v>
      </c>
      <c r="U9" s="47" t="s">
        <v>1</v>
      </c>
      <c r="V9" s="172"/>
    </row>
    <row r="10" spans="1:22">
      <c r="A10" s="50" t="s">
        <v>5</v>
      </c>
      <c r="B10">
        <f>'CONTEOS 30-70'!H8</f>
        <v>9</v>
      </c>
      <c r="C10">
        <f t="shared" si="0"/>
        <v>0.5625</v>
      </c>
      <c r="D10" s="53">
        <f t="shared" si="1"/>
        <v>0</v>
      </c>
      <c r="E10">
        <f t="shared" si="2"/>
        <v>0.5625</v>
      </c>
      <c r="F10">
        <f t="shared" si="3"/>
        <v>9</v>
      </c>
      <c r="H10" s="55" t="s">
        <v>5</v>
      </c>
      <c r="I10">
        <v>9</v>
      </c>
      <c r="K10" s="54">
        <v>7</v>
      </c>
      <c r="L10" s="50" t="s">
        <v>5</v>
      </c>
      <c r="M10" s="47" t="s">
        <v>1</v>
      </c>
      <c r="N10" s="56" t="s">
        <v>69</v>
      </c>
      <c r="O10" s="47" t="s">
        <v>1</v>
      </c>
      <c r="P10" s="46" t="s">
        <v>0</v>
      </c>
      <c r="Q10" s="48" t="s">
        <v>2</v>
      </c>
      <c r="R10" s="57" t="s">
        <v>68</v>
      </c>
      <c r="S10" s="48" t="s">
        <v>2</v>
      </c>
      <c r="T10" s="47" t="s">
        <v>1</v>
      </c>
      <c r="U10" s="60" t="s">
        <v>65</v>
      </c>
      <c r="V10" s="172"/>
    </row>
    <row r="11" spans="1:22">
      <c r="A11" s="112"/>
      <c r="B11" s="64"/>
      <c r="C11" s="64"/>
      <c r="D11" s="64"/>
      <c r="E11" s="64"/>
      <c r="F11" s="64"/>
      <c r="G11" s="64"/>
      <c r="H11" s="116"/>
      <c r="I11" s="64"/>
      <c r="J11" s="64"/>
      <c r="K11" s="54">
        <v>8</v>
      </c>
      <c r="L11" s="47" t="s">
        <v>1</v>
      </c>
      <c r="M11" s="55" t="s">
        <v>67</v>
      </c>
      <c r="N11" s="47" t="s">
        <v>1</v>
      </c>
      <c r="O11" s="56" t="s">
        <v>69</v>
      </c>
      <c r="P11" s="47" t="s">
        <v>1</v>
      </c>
      <c r="Q11" s="46" t="s">
        <v>0</v>
      </c>
      <c r="R11" s="48" t="s">
        <v>2</v>
      </c>
      <c r="S11" s="57" t="s">
        <v>68</v>
      </c>
      <c r="T11" s="48" t="s">
        <v>2</v>
      </c>
      <c r="U11" s="47" t="s">
        <v>1</v>
      </c>
      <c r="V11" s="172"/>
    </row>
    <row r="12" spans="1:22">
      <c r="A12" s="67"/>
      <c r="B12" s="64"/>
      <c r="C12" s="64"/>
      <c r="D12" s="64"/>
      <c r="E12" s="64"/>
      <c r="F12" s="64"/>
      <c r="G12" s="64"/>
      <c r="H12" s="114"/>
      <c r="I12" s="64"/>
      <c r="J12" s="64"/>
      <c r="K12" s="54">
        <v>9</v>
      </c>
      <c r="L12" s="46" t="s">
        <v>0</v>
      </c>
      <c r="M12" s="47" t="s">
        <v>1</v>
      </c>
      <c r="N12" s="55" t="s">
        <v>67</v>
      </c>
      <c r="O12" s="47" t="s">
        <v>1</v>
      </c>
      <c r="P12" s="56" t="s">
        <v>69</v>
      </c>
      <c r="Q12" s="47" t="s">
        <v>1</v>
      </c>
      <c r="R12" s="46" t="s">
        <v>0</v>
      </c>
      <c r="S12" s="48" t="s">
        <v>2</v>
      </c>
      <c r="T12" s="57" t="s">
        <v>68</v>
      </c>
      <c r="U12" s="48" t="s">
        <v>2</v>
      </c>
      <c r="V12" s="172"/>
    </row>
    <row r="13" spans="1:22">
      <c r="A13" s="65"/>
      <c r="B13" s="64"/>
      <c r="C13" s="64"/>
      <c r="D13" s="64"/>
      <c r="E13" s="64"/>
      <c r="F13" s="64"/>
      <c r="G13" s="64"/>
      <c r="H13" s="73"/>
      <c r="I13" s="64"/>
      <c r="J13" s="64"/>
      <c r="K13" s="54">
        <v>10</v>
      </c>
      <c r="L13" s="47" t="s">
        <v>1</v>
      </c>
      <c r="M13" s="59" t="s">
        <v>64</v>
      </c>
      <c r="N13" s="47" t="s">
        <v>1</v>
      </c>
      <c r="O13" s="55" t="s">
        <v>67</v>
      </c>
      <c r="P13" s="47" t="s">
        <v>1</v>
      </c>
      <c r="Q13" s="56" t="s">
        <v>69</v>
      </c>
      <c r="R13" s="47" t="s">
        <v>1</v>
      </c>
      <c r="S13" s="46" t="s">
        <v>0</v>
      </c>
      <c r="T13" s="48" t="s">
        <v>2</v>
      </c>
      <c r="U13" s="57" t="s">
        <v>68</v>
      </c>
      <c r="V13" s="172"/>
    </row>
    <row r="14" spans="1:22">
      <c r="A14" s="66"/>
      <c r="B14" s="64"/>
      <c r="C14" s="64"/>
      <c r="D14" s="64"/>
      <c r="E14" s="64"/>
      <c r="F14" s="64"/>
      <c r="G14" s="64"/>
      <c r="H14" s="66"/>
      <c r="I14" s="64"/>
      <c r="J14" s="64"/>
      <c r="K14" s="54">
        <v>11</v>
      </c>
      <c r="L14" s="48" t="s">
        <v>2</v>
      </c>
      <c r="M14" s="47" t="s">
        <v>1</v>
      </c>
      <c r="N14" s="59" t="s">
        <v>64</v>
      </c>
      <c r="O14" s="47" t="s">
        <v>1</v>
      </c>
      <c r="P14" s="55" t="s">
        <v>67</v>
      </c>
      <c r="Q14" s="47" t="s">
        <v>1</v>
      </c>
      <c r="R14" s="56" t="s">
        <v>69</v>
      </c>
      <c r="S14" s="47" t="s">
        <v>1</v>
      </c>
      <c r="T14" s="46" t="s">
        <v>0</v>
      </c>
      <c r="U14" s="48" t="s">
        <v>2</v>
      </c>
      <c r="V14" s="172"/>
    </row>
    <row r="15" spans="1:22">
      <c r="A15" s="68"/>
      <c r="B15" s="64"/>
      <c r="C15" s="64"/>
      <c r="D15" s="64"/>
      <c r="E15" s="64"/>
      <c r="F15" s="64"/>
      <c r="G15" s="64"/>
      <c r="H15" s="68"/>
      <c r="I15" s="64"/>
      <c r="J15" s="64"/>
      <c r="K15" s="54">
        <v>12</v>
      </c>
      <c r="L15" s="47" t="s">
        <v>1</v>
      </c>
      <c r="M15" s="48" t="s">
        <v>2</v>
      </c>
      <c r="N15" s="47" t="s">
        <v>1</v>
      </c>
      <c r="O15" s="59" t="s">
        <v>64</v>
      </c>
      <c r="P15" s="47" t="s">
        <v>1</v>
      </c>
      <c r="Q15" s="55" t="s">
        <v>67</v>
      </c>
      <c r="R15" s="47" t="s">
        <v>1</v>
      </c>
      <c r="S15" s="56" t="s">
        <v>69</v>
      </c>
      <c r="T15" s="47" t="s">
        <v>1</v>
      </c>
      <c r="U15" s="46" t="s">
        <v>0</v>
      </c>
      <c r="V15" s="172"/>
    </row>
    <row r="16" spans="1:22">
      <c r="A16" s="67"/>
      <c r="B16" s="64"/>
      <c r="C16" s="64"/>
      <c r="D16" s="64"/>
      <c r="E16" s="64"/>
      <c r="F16" s="64"/>
      <c r="G16" s="64"/>
      <c r="H16" s="67"/>
      <c r="I16" s="64"/>
      <c r="J16" s="64"/>
      <c r="K16" s="54">
        <v>13</v>
      </c>
      <c r="L16" s="48" t="s">
        <v>2</v>
      </c>
      <c r="M16" s="47" t="s">
        <v>1</v>
      </c>
      <c r="N16" s="48" t="s">
        <v>2</v>
      </c>
      <c r="O16" s="47" t="s">
        <v>1</v>
      </c>
      <c r="P16" s="59" t="s">
        <v>64</v>
      </c>
      <c r="Q16" s="47" t="s">
        <v>1</v>
      </c>
      <c r="R16" s="55" t="s">
        <v>67</v>
      </c>
      <c r="S16" s="47" t="s">
        <v>1</v>
      </c>
      <c r="T16" s="56" t="s">
        <v>69</v>
      </c>
      <c r="U16" s="47" t="s">
        <v>1</v>
      </c>
      <c r="V16" s="172"/>
    </row>
    <row r="17" spans="1:23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54">
        <v>14</v>
      </c>
      <c r="L17" s="47" t="s">
        <v>1</v>
      </c>
      <c r="M17" s="115" t="s">
        <v>62</v>
      </c>
      <c r="N17" s="47" t="s">
        <v>1</v>
      </c>
      <c r="O17" s="48" t="s">
        <v>2</v>
      </c>
      <c r="P17" s="47" t="s">
        <v>1</v>
      </c>
      <c r="Q17" s="59" t="s">
        <v>64</v>
      </c>
      <c r="R17" s="47" t="s">
        <v>1</v>
      </c>
      <c r="S17" s="55" t="s">
        <v>67</v>
      </c>
      <c r="T17" s="47" t="s">
        <v>1</v>
      </c>
      <c r="U17" s="56" t="s">
        <v>69</v>
      </c>
      <c r="V17" s="172"/>
    </row>
    <row r="18" spans="1:23">
      <c r="K18" s="54">
        <v>15</v>
      </c>
      <c r="L18" s="4" t="s">
        <v>4</v>
      </c>
      <c r="M18" s="47" t="s">
        <v>1</v>
      </c>
      <c r="N18" s="50" t="s">
        <v>5</v>
      </c>
      <c r="O18" s="47" t="s">
        <v>1</v>
      </c>
      <c r="P18" s="48" t="s">
        <v>2</v>
      </c>
      <c r="Q18" s="47" t="s">
        <v>1</v>
      </c>
      <c r="R18" s="59" t="s">
        <v>64</v>
      </c>
      <c r="S18" s="47" t="s">
        <v>1</v>
      </c>
      <c r="T18" s="55" t="s">
        <v>67</v>
      </c>
      <c r="U18" s="47" t="s">
        <v>1</v>
      </c>
      <c r="V18" s="172"/>
    </row>
    <row r="19" spans="1:23">
      <c r="K19" s="54">
        <v>16</v>
      </c>
      <c r="L19" s="46" t="s">
        <v>0</v>
      </c>
      <c r="M19" s="56" t="s">
        <v>69</v>
      </c>
      <c r="N19" s="47" t="s">
        <v>1</v>
      </c>
      <c r="O19" s="50" t="s">
        <v>5</v>
      </c>
      <c r="P19" s="58" t="s">
        <v>66</v>
      </c>
      <c r="Q19" s="48" t="s">
        <v>2</v>
      </c>
      <c r="R19" s="47" t="s">
        <v>1</v>
      </c>
      <c r="S19" s="59" t="s">
        <v>64</v>
      </c>
      <c r="T19" s="47" t="s">
        <v>1</v>
      </c>
      <c r="U19" s="55" t="s">
        <v>67</v>
      </c>
      <c r="V19" s="172"/>
    </row>
    <row r="20" spans="1:23">
      <c r="C20" t="s">
        <v>9</v>
      </c>
      <c r="D20" t="s">
        <v>8</v>
      </c>
      <c r="F20" t="s">
        <v>10</v>
      </c>
      <c r="K20" s="54">
        <v>17</v>
      </c>
      <c r="L20" s="47" t="s">
        <v>1</v>
      </c>
      <c r="M20" s="46" t="s">
        <v>0</v>
      </c>
      <c r="N20" s="56" t="s">
        <v>69</v>
      </c>
      <c r="O20" s="47" t="s">
        <v>1</v>
      </c>
      <c r="P20" s="50" t="s">
        <v>5</v>
      </c>
      <c r="Q20" s="58" t="s">
        <v>66</v>
      </c>
      <c r="R20" s="48" t="s">
        <v>2</v>
      </c>
      <c r="S20" s="47" t="s">
        <v>1</v>
      </c>
      <c r="T20" s="59" t="s">
        <v>64</v>
      </c>
      <c r="U20" s="47" t="s">
        <v>1</v>
      </c>
      <c r="V20" s="172"/>
    </row>
    <row r="21" spans="1:23">
      <c r="A21" s="46" t="s">
        <v>0</v>
      </c>
      <c r="B21" s="53"/>
      <c r="C21" s="46">
        <f>COUNTIF(L4:U27, "PAN")</f>
        <v>24</v>
      </c>
      <c r="D21" s="53">
        <f>B5</f>
        <v>24</v>
      </c>
      <c r="E21" s="53"/>
      <c r="F21" s="53">
        <f t="shared" ref="F21:F26" si="4">D21-C21</f>
        <v>0</v>
      </c>
      <c r="K21" s="54">
        <v>18</v>
      </c>
      <c r="L21" s="48" t="s">
        <v>2</v>
      </c>
      <c r="M21" s="47" t="s">
        <v>1</v>
      </c>
      <c r="N21" s="46" t="s">
        <v>0</v>
      </c>
      <c r="O21" s="56" t="s">
        <v>69</v>
      </c>
      <c r="P21" s="47" t="s">
        <v>1</v>
      </c>
      <c r="Q21" s="50" t="s">
        <v>5</v>
      </c>
      <c r="R21" s="58" t="s">
        <v>66</v>
      </c>
      <c r="S21" s="48" t="s">
        <v>2</v>
      </c>
      <c r="T21" s="47" t="s">
        <v>1</v>
      </c>
      <c r="U21" s="59" t="s">
        <v>64</v>
      </c>
      <c r="V21" s="172"/>
    </row>
    <row r="22" spans="1:23">
      <c r="A22" s="47" t="s">
        <v>1</v>
      </c>
      <c r="B22" s="53"/>
      <c r="C22" s="47">
        <f>COUNTIF(L4:U27, "PRI")</f>
        <v>86</v>
      </c>
      <c r="D22" s="53">
        <f t="shared" ref="D22:D26" si="5">B6</f>
        <v>86</v>
      </c>
      <c r="E22" s="53"/>
      <c r="F22" s="53">
        <f t="shared" si="4"/>
        <v>0</v>
      </c>
      <c r="K22" s="54">
        <v>19</v>
      </c>
      <c r="L22" s="47" t="s">
        <v>1</v>
      </c>
      <c r="M22" s="48" t="s">
        <v>2</v>
      </c>
      <c r="N22" s="57" t="s">
        <v>68</v>
      </c>
      <c r="O22" s="46" t="s">
        <v>0</v>
      </c>
      <c r="P22" s="56" t="s">
        <v>69</v>
      </c>
      <c r="Q22" s="47" t="s">
        <v>1</v>
      </c>
      <c r="R22" s="50" t="s">
        <v>5</v>
      </c>
      <c r="S22" s="58" t="s">
        <v>66</v>
      </c>
      <c r="T22" s="48" t="s">
        <v>2</v>
      </c>
      <c r="U22" s="47" t="s">
        <v>1</v>
      </c>
      <c r="V22" s="172"/>
    </row>
    <row r="23" spans="1:23">
      <c r="A23" s="48" t="s">
        <v>2</v>
      </c>
      <c r="B23" s="53"/>
      <c r="C23" s="48">
        <f>COUNTIF(L4:U27, "PRD")</f>
        <v>36</v>
      </c>
      <c r="D23" s="53">
        <f t="shared" si="5"/>
        <v>36</v>
      </c>
      <c r="E23" s="53"/>
      <c r="F23" s="53">
        <f t="shared" si="4"/>
        <v>0</v>
      </c>
      <c r="K23" s="54">
        <v>20</v>
      </c>
      <c r="L23" s="58" t="s">
        <v>66</v>
      </c>
      <c r="M23" s="47" t="s">
        <v>1</v>
      </c>
      <c r="N23" s="48" t="s">
        <v>2</v>
      </c>
      <c r="O23" s="57" t="s">
        <v>68</v>
      </c>
      <c r="P23" s="46" t="s">
        <v>0</v>
      </c>
      <c r="Q23" s="56" t="s">
        <v>69</v>
      </c>
      <c r="R23" s="47" t="s">
        <v>1</v>
      </c>
      <c r="S23" s="50" t="s">
        <v>5</v>
      </c>
      <c r="T23" s="58" t="s">
        <v>66</v>
      </c>
      <c r="U23" s="48" t="s">
        <v>2</v>
      </c>
      <c r="V23" s="172"/>
    </row>
    <row r="24" spans="1:23">
      <c r="A24" s="49" t="s">
        <v>3</v>
      </c>
      <c r="B24" s="53"/>
      <c r="C24" s="49">
        <f>COUNTIF(L4:U27, "PT")</f>
        <v>6</v>
      </c>
      <c r="D24" s="53">
        <f t="shared" si="5"/>
        <v>6</v>
      </c>
      <c r="E24" s="53"/>
      <c r="F24" s="53">
        <f t="shared" si="4"/>
        <v>0</v>
      </c>
      <c r="K24" s="54">
        <v>21</v>
      </c>
      <c r="L24" s="47" t="s">
        <v>1</v>
      </c>
      <c r="M24" s="58" t="s">
        <v>66</v>
      </c>
      <c r="N24" s="47" t="s">
        <v>1</v>
      </c>
      <c r="O24" s="48" t="s">
        <v>2</v>
      </c>
      <c r="P24" s="57" t="s">
        <v>68</v>
      </c>
      <c r="Q24" s="46" t="s">
        <v>0</v>
      </c>
      <c r="R24" s="56" t="s">
        <v>69</v>
      </c>
      <c r="S24" s="47" t="s">
        <v>1</v>
      </c>
      <c r="T24" s="50" t="s">
        <v>5</v>
      </c>
      <c r="U24" s="58" t="s">
        <v>66</v>
      </c>
      <c r="V24" s="172"/>
    </row>
    <row r="25" spans="1:23">
      <c r="A25" s="4" t="s">
        <v>4</v>
      </c>
      <c r="B25" s="53"/>
      <c r="C25" s="4">
        <f>COUNTIF(L4:U27, "PVEM")</f>
        <v>4</v>
      </c>
      <c r="D25" s="53">
        <f t="shared" si="5"/>
        <v>4</v>
      </c>
      <c r="E25" s="53"/>
      <c r="F25" s="53">
        <f t="shared" si="4"/>
        <v>0</v>
      </c>
      <c r="K25" s="54">
        <v>22</v>
      </c>
      <c r="L25" s="48" t="s">
        <v>2</v>
      </c>
      <c r="M25" s="47" t="s">
        <v>1</v>
      </c>
      <c r="N25" s="58" t="s">
        <v>66</v>
      </c>
      <c r="O25" s="47" t="s">
        <v>1</v>
      </c>
      <c r="P25" s="48" t="s">
        <v>2</v>
      </c>
      <c r="Q25" s="57" t="s">
        <v>68</v>
      </c>
      <c r="R25" s="46" t="s">
        <v>0</v>
      </c>
      <c r="S25" s="56" t="s">
        <v>69</v>
      </c>
      <c r="T25" s="47" t="s">
        <v>1</v>
      </c>
      <c r="U25" s="50" t="s">
        <v>5</v>
      </c>
      <c r="V25" s="172"/>
    </row>
    <row r="26" spans="1:23">
      <c r="A26" s="50" t="s">
        <v>5</v>
      </c>
      <c r="B26" s="53"/>
      <c r="C26" s="50">
        <f>COUNTIF(L4:U27, "CONV")</f>
        <v>9</v>
      </c>
      <c r="D26" s="53">
        <f t="shared" si="5"/>
        <v>9</v>
      </c>
      <c r="E26" s="53"/>
      <c r="F26" s="53">
        <f t="shared" si="4"/>
        <v>0</v>
      </c>
      <c r="K26" s="54">
        <v>23</v>
      </c>
      <c r="L26" s="47" t="s">
        <v>1</v>
      </c>
      <c r="M26" s="60" t="s">
        <v>65</v>
      </c>
      <c r="N26" s="47" t="s">
        <v>1</v>
      </c>
      <c r="O26" s="58" t="s">
        <v>66</v>
      </c>
      <c r="P26" s="47" t="s">
        <v>1</v>
      </c>
      <c r="Q26" s="48" t="s">
        <v>2</v>
      </c>
      <c r="R26" s="57" t="s">
        <v>68</v>
      </c>
      <c r="S26" s="46" t="s">
        <v>0</v>
      </c>
      <c r="T26" s="56" t="s">
        <v>69</v>
      </c>
      <c r="U26" s="47" t="s">
        <v>1</v>
      </c>
      <c r="V26" s="172"/>
    </row>
    <row r="27" spans="1:23">
      <c r="A27" s="112"/>
      <c r="B27" s="64"/>
      <c r="C27" s="112"/>
      <c r="D27" s="64"/>
      <c r="E27" s="64"/>
      <c r="F27" s="64"/>
      <c r="K27" s="54">
        <v>24</v>
      </c>
      <c r="L27" s="48" t="s">
        <v>2</v>
      </c>
      <c r="M27" s="47" t="s">
        <v>1</v>
      </c>
      <c r="N27" s="60" t="s">
        <v>65</v>
      </c>
      <c r="O27" s="47" t="s">
        <v>1</v>
      </c>
      <c r="P27" s="49" t="s">
        <v>3</v>
      </c>
      <c r="Q27" s="47" t="s">
        <v>1</v>
      </c>
      <c r="R27" s="48" t="s">
        <v>2</v>
      </c>
      <c r="S27" s="57" t="s">
        <v>68</v>
      </c>
      <c r="T27" s="46" t="s">
        <v>0</v>
      </c>
      <c r="U27" s="56" t="s">
        <v>69</v>
      </c>
      <c r="V27" s="172"/>
    </row>
    <row r="28" spans="1:23">
      <c r="A28" s="67"/>
      <c r="B28" s="64"/>
      <c r="C28" s="67"/>
      <c r="D28" s="64"/>
      <c r="E28" s="64"/>
      <c r="F28" s="64"/>
      <c r="O28" s="65"/>
      <c r="P28" s="70"/>
      <c r="Q28" s="71"/>
      <c r="R28" s="69"/>
      <c r="S28" s="72"/>
      <c r="T28" s="70"/>
      <c r="U28" s="70"/>
    </row>
    <row r="29" spans="1:23">
      <c r="A29" s="65"/>
      <c r="B29" s="64"/>
      <c r="C29" s="65"/>
      <c r="D29" s="64"/>
      <c r="E29" s="64"/>
      <c r="F29" s="64"/>
      <c r="G29" s="64"/>
      <c r="I29" s="77"/>
      <c r="J29" s="77"/>
      <c r="K29" s="65" t="s">
        <v>0</v>
      </c>
      <c r="L29" s="117">
        <f>COUNTIF(L$4:L$27,"PAN")</f>
        <v>3</v>
      </c>
      <c r="M29" s="117">
        <f t="shared" ref="M29:U29" si="6">COUNTIF(M$4:M$27,"PAN")</f>
        <v>2</v>
      </c>
      <c r="N29" s="117">
        <f t="shared" si="6"/>
        <v>2</v>
      </c>
      <c r="O29" s="117">
        <f t="shared" si="6"/>
        <v>2</v>
      </c>
      <c r="P29" s="117">
        <f t="shared" si="6"/>
        <v>2</v>
      </c>
      <c r="Q29" s="117">
        <f t="shared" si="6"/>
        <v>2</v>
      </c>
      <c r="R29" s="117">
        <f t="shared" si="6"/>
        <v>2</v>
      </c>
      <c r="S29" s="117">
        <f t="shared" si="6"/>
        <v>3</v>
      </c>
      <c r="T29" s="117">
        <f t="shared" si="6"/>
        <v>3</v>
      </c>
      <c r="U29" s="117">
        <f t="shared" si="6"/>
        <v>3</v>
      </c>
      <c r="V29" s="118">
        <f>SUM(L29:U29)</f>
        <v>24</v>
      </c>
      <c r="W29">
        <v>24</v>
      </c>
    </row>
    <row r="30" spans="1:23">
      <c r="A30" s="66"/>
      <c r="B30" s="64"/>
      <c r="C30" s="74"/>
      <c r="D30" s="64"/>
      <c r="E30" s="64"/>
      <c r="F30" s="64"/>
      <c r="G30" s="64"/>
      <c r="I30" s="77"/>
      <c r="J30" s="77"/>
      <c r="K30" s="65" t="s">
        <v>2</v>
      </c>
      <c r="L30" s="117">
        <f>COUNTIF(L$4:L$27,"PRD")</f>
        <v>5</v>
      </c>
      <c r="M30" s="117">
        <f t="shared" ref="M30:U30" si="7">COUNTIF(M$4:M$27,"PRD")</f>
        <v>3</v>
      </c>
      <c r="N30" s="117">
        <f t="shared" si="7"/>
        <v>3</v>
      </c>
      <c r="O30" s="117">
        <f t="shared" si="7"/>
        <v>4</v>
      </c>
      <c r="P30" s="117">
        <f t="shared" si="7"/>
        <v>4</v>
      </c>
      <c r="Q30" s="117">
        <f t="shared" si="7"/>
        <v>4</v>
      </c>
      <c r="R30" s="117">
        <f t="shared" si="7"/>
        <v>4</v>
      </c>
      <c r="S30" s="117">
        <f t="shared" si="7"/>
        <v>3</v>
      </c>
      <c r="T30" s="117">
        <f t="shared" si="7"/>
        <v>3</v>
      </c>
      <c r="U30" s="117">
        <f t="shared" si="7"/>
        <v>3</v>
      </c>
      <c r="V30" s="118">
        <f t="shared" ref="V30:V41" si="8">SUM(L30:U30)</f>
        <v>36</v>
      </c>
      <c r="W30">
        <v>36</v>
      </c>
    </row>
    <row r="31" spans="1:23">
      <c r="A31" s="68"/>
      <c r="B31" s="64"/>
      <c r="C31" s="68"/>
      <c r="D31" s="64"/>
      <c r="E31" s="64"/>
      <c r="F31" s="64"/>
      <c r="G31" s="64"/>
      <c r="I31" s="77"/>
      <c r="J31" s="77"/>
      <c r="K31" s="65" t="s">
        <v>3</v>
      </c>
      <c r="L31" s="117">
        <f>COUNTIF(L$4:L$27,"PT")</f>
        <v>0</v>
      </c>
      <c r="M31" s="117">
        <f t="shared" ref="M31:U31" si="9">COUNTIF(M$4:M$27,"PT")</f>
        <v>0</v>
      </c>
      <c r="N31" s="117">
        <f t="shared" si="9"/>
        <v>0</v>
      </c>
      <c r="O31" s="117">
        <f t="shared" si="9"/>
        <v>0</v>
      </c>
      <c r="P31" s="117">
        <f t="shared" si="9"/>
        <v>1</v>
      </c>
      <c r="Q31" s="117">
        <f t="shared" si="9"/>
        <v>1</v>
      </c>
      <c r="R31" s="117">
        <f t="shared" si="9"/>
        <v>1</v>
      </c>
      <c r="S31" s="117">
        <f t="shared" si="9"/>
        <v>1</v>
      </c>
      <c r="T31" s="117">
        <f t="shared" si="9"/>
        <v>1</v>
      </c>
      <c r="U31" s="117">
        <f t="shared" si="9"/>
        <v>1</v>
      </c>
      <c r="V31" s="118">
        <f t="shared" si="8"/>
        <v>6</v>
      </c>
      <c r="W31">
        <v>6</v>
      </c>
    </row>
    <row r="32" spans="1:23">
      <c r="A32" s="67"/>
      <c r="B32" s="64"/>
      <c r="C32" s="67"/>
      <c r="D32" s="64"/>
      <c r="E32" s="64"/>
      <c r="F32" s="64"/>
      <c r="G32" s="64"/>
      <c r="I32" s="77"/>
      <c r="J32" s="77"/>
      <c r="K32" s="65" t="s">
        <v>5</v>
      </c>
      <c r="L32" s="117">
        <f>COUNTIF(L$4:L$27,"CONV")</f>
        <v>1</v>
      </c>
      <c r="M32" s="117">
        <f t="shared" ref="M32:U32" si="10">COUNTIF(M$4:M$27,"CONV")</f>
        <v>0</v>
      </c>
      <c r="N32" s="117">
        <f t="shared" si="10"/>
        <v>1</v>
      </c>
      <c r="O32" s="117">
        <f t="shared" si="10"/>
        <v>1</v>
      </c>
      <c r="P32" s="117">
        <f t="shared" si="10"/>
        <v>1</v>
      </c>
      <c r="Q32" s="117">
        <f t="shared" si="10"/>
        <v>1</v>
      </c>
      <c r="R32" s="117">
        <f t="shared" si="10"/>
        <v>1</v>
      </c>
      <c r="S32" s="117">
        <f t="shared" si="10"/>
        <v>1</v>
      </c>
      <c r="T32" s="117">
        <f t="shared" si="10"/>
        <v>1</v>
      </c>
      <c r="U32" s="117">
        <f t="shared" si="10"/>
        <v>1</v>
      </c>
      <c r="V32" s="118">
        <f t="shared" si="8"/>
        <v>9</v>
      </c>
      <c r="W32">
        <v>9</v>
      </c>
    </row>
    <row r="33" spans="4:24">
      <c r="D33" s="53"/>
      <c r="E33" s="53"/>
      <c r="F33" s="53"/>
      <c r="I33" s="77"/>
      <c r="J33" s="77"/>
      <c r="K33" s="65" t="s">
        <v>1</v>
      </c>
      <c r="L33" s="117">
        <f>COUNTIF(L$4:L$27,"PRI")</f>
        <v>10</v>
      </c>
      <c r="M33" s="117">
        <f t="shared" ref="M33:U33" si="11">COUNTIF(M$4:M$27,"PRI")</f>
        <v>10</v>
      </c>
      <c r="N33" s="117">
        <f t="shared" si="11"/>
        <v>9</v>
      </c>
      <c r="O33" s="117">
        <f t="shared" si="11"/>
        <v>9</v>
      </c>
      <c r="P33" s="117">
        <f t="shared" si="11"/>
        <v>8</v>
      </c>
      <c r="Q33" s="117">
        <f t="shared" si="11"/>
        <v>8</v>
      </c>
      <c r="R33" s="117">
        <f t="shared" si="11"/>
        <v>8</v>
      </c>
      <c r="S33" s="117">
        <f t="shared" si="11"/>
        <v>8</v>
      </c>
      <c r="T33" s="117">
        <f t="shared" si="11"/>
        <v>8</v>
      </c>
      <c r="U33" s="117">
        <f t="shared" si="11"/>
        <v>8</v>
      </c>
      <c r="V33" s="118">
        <f t="shared" si="8"/>
        <v>86</v>
      </c>
      <c r="W33">
        <v>86</v>
      </c>
    </row>
    <row r="34" spans="4:24">
      <c r="I34" s="77"/>
      <c r="J34" s="77"/>
      <c r="K34" s="65" t="s">
        <v>4</v>
      </c>
      <c r="L34" s="117">
        <f>COUNTIF(L$4:L$27,"PVEM")</f>
        <v>2</v>
      </c>
      <c r="M34" s="117">
        <f t="shared" ref="M34:U34" si="12">COUNTIF(M$4:M$27,"PVEM")</f>
        <v>1</v>
      </c>
      <c r="N34" s="117">
        <f t="shared" si="12"/>
        <v>1</v>
      </c>
      <c r="O34" s="117">
        <f t="shared" si="12"/>
        <v>0</v>
      </c>
      <c r="P34" s="117">
        <f t="shared" si="12"/>
        <v>0</v>
      </c>
      <c r="Q34" s="117">
        <f t="shared" si="12"/>
        <v>0</v>
      </c>
      <c r="R34" s="117">
        <f t="shared" si="12"/>
        <v>0</v>
      </c>
      <c r="S34" s="117">
        <f t="shared" si="12"/>
        <v>0</v>
      </c>
      <c r="T34" s="117">
        <f t="shared" si="12"/>
        <v>0</v>
      </c>
      <c r="U34" s="117">
        <f t="shared" si="12"/>
        <v>0</v>
      </c>
      <c r="V34" s="118">
        <f t="shared" si="8"/>
        <v>4</v>
      </c>
      <c r="W34">
        <v>4</v>
      </c>
    </row>
    <row r="35" spans="4:24">
      <c r="I35" s="77"/>
      <c r="J35" s="77"/>
      <c r="K35" s="65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>
        <f>SUM(V29:V34)</f>
        <v>165</v>
      </c>
      <c r="W35">
        <f>SUM(W29:W34)</f>
        <v>165</v>
      </c>
    </row>
    <row r="36" spans="4:24">
      <c r="I36" s="77"/>
      <c r="J36" s="77"/>
      <c r="K36" s="67" t="s">
        <v>64</v>
      </c>
      <c r="L36" s="117">
        <f>COUNTIF(L$4:L$27,"PAN-C")</f>
        <v>0</v>
      </c>
      <c r="M36" s="117">
        <f t="shared" ref="M36:U36" si="13">COUNTIF(M$4:M$27,"PAN-C")</f>
        <v>1</v>
      </c>
      <c r="N36" s="117">
        <f t="shared" si="13"/>
        <v>1</v>
      </c>
      <c r="O36" s="117">
        <f t="shared" si="13"/>
        <v>1</v>
      </c>
      <c r="P36" s="117">
        <f t="shared" si="13"/>
        <v>1</v>
      </c>
      <c r="Q36" s="117">
        <f t="shared" si="13"/>
        <v>1</v>
      </c>
      <c r="R36" s="117">
        <f t="shared" si="13"/>
        <v>1</v>
      </c>
      <c r="S36" s="117">
        <f t="shared" si="13"/>
        <v>1</v>
      </c>
      <c r="T36" s="117">
        <f t="shared" si="13"/>
        <v>1</v>
      </c>
      <c r="U36" s="117">
        <f t="shared" si="13"/>
        <v>1</v>
      </c>
      <c r="V36" s="118">
        <f t="shared" si="8"/>
        <v>9</v>
      </c>
    </row>
    <row r="37" spans="4:24">
      <c r="I37" s="77"/>
      <c r="J37" s="77"/>
      <c r="K37" s="78" t="s">
        <v>65</v>
      </c>
      <c r="L37" s="117">
        <f>COUNTIF(L$4:L$27,"PRD-C")</f>
        <v>0</v>
      </c>
      <c r="M37" s="117">
        <f t="shared" ref="M37:U37" si="14">COUNTIF(M$4:M$27,"PRD-C")</f>
        <v>1</v>
      </c>
      <c r="N37" s="117">
        <f t="shared" si="14"/>
        <v>1</v>
      </c>
      <c r="O37" s="117">
        <f t="shared" si="14"/>
        <v>1</v>
      </c>
      <c r="P37" s="117">
        <f t="shared" si="14"/>
        <v>1</v>
      </c>
      <c r="Q37" s="117">
        <f t="shared" si="14"/>
        <v>1</v>
      </c>
      <c r="R37" s="117">
        <f t="shared" si="14"/>
        <v>1</v>
      </c>
      <c r="S37" s="117">
        <f t="shared" si="14"/>
        <v>1</v>
      </c>
      <c r="T37" s="117">
        <f t="shared" si="14"/>
        <v>1</v>
      </c>
      <c r="U37" s="117">
        <f t="shared" si="14"/>
        <v>1</v>
      </c>
      <c r="V37" s="118">
        <f t="shared" si="8"/>
        <v>9</v>
      </c>
      <c r="W37" t="s">
        <v>70</v>
      </c>
      <c r="X37">
        <f>SUM(V36:V39)</f>
        <v>37</v>
      </c>
    </row>
    <row r="38" spans="4:24">
      <c r="I38" s="77"/>
      <c r="J38" s="77"/>
      <c r="K38" s="78" t="s">
        <v>66</v>
      </c>
      <c r="L38" s="117">
        <f>COUNTIF(L$4:L$27,"PT-C")</f>
        <v>1</v>
      </c>
      <c r="M38" s="117">
        <f t="shared" ref="M38:U38" si="15">COUNTIF(M$4:M$27,"PT-C")</f>
        <v>1</v>
      </c>
      <c r="N38" s="117">
        <f t="shared" si="15"/>
        <v>1</v>
      </c>
      <c r="O38" s="117">
        <f t="shared" si="15"/>
        <v>1</v>
      </c>
      <c r="P38" s="117">
        <f t="shared" si="15"/>
        <v>1</v>
      </c>
      <c r="Q38" s="117">
        <f t="shared" si="15"/>
        <v>1</v>
      </c>
      <c r="R38" s="117">
        <f t="shared" si="15"/>
        <v>1</v>
      </c>
      <c r="S38" s="117">
        <f t="shared" si="15"/>
        <v>1</v>
      </c>
      <c r="T38" s="117">
        <f t="shared" si="15"/>
        <v>1</v>
      </c>
      <c r="U38" s="117">
        <f t="shared" si="15"/>
        <v>1</v>
      </c>
      <c r="V38" s="118">
        <f t="shared" si="8"/>
        <v>10</v>
      </c>
      <c r="W38" t="s">
        <v>71</v>
      </c>
      <c r="X38">
        <f>SUM(V40:V41)</f>
        <v>37</v>
      </c>
    </row>
    <row r="39" spans="4:24">
      <c r="I39" s="77"/>
      <c r="J39" s="77"/>
      <c r="K39" s="78" t="s">
        <v>67</v>
      </c>
      <c r="L39" s="117">
        <f>COUNTIF(L$4:L$27,"CONV-C")</f>
        <v>0</v>
      </c>
      <c r="M39" s="117">
        <f t="shared" ref="M39:U39" si="16">COUNTIF(M$4:M$27,"CONV-C")</f>
        <v>1</v>
      </c>
      <c r="N39" s="117">
        <f t="shared" si="16"/>
        <v>1</v>
      </c>
      <c r="O39" s="117">
        <f t="shared" si="16"/>
        <v>1</v>
      </c>
      <c r="P39" s="117">
        <f t="shared" si="16"/>
        <v>1</v>
      </c>
      <c r="Q39" s="117">
        <f t="shared" si="16"/>
        <v>1</v>
      </c>
      <c r="R39" s="117">
        <f t="shared" si="16"/>
        <v>1</v>
      </c>
      <c r="S39" s="117">
        <f t="shared" si="16"/>
        <v>1</v>
      </c>
      <c r="T39" s="117">
        <f t="shared" si="16"/>
        <v>1</v>
      </c>
      <c r="U39" s="117">
        <f t="shared" si="16"/>
        <v>1</v>
      </c>
      <c r="V39" s="118">
        <f t="shared" si="8"/>
        <v>9</v>
      </c>
    </row>
    <row r="40" spans="4:24">
      <c r="K40" s="78" t="s">
        <v>68</v>
      </c>
      <c r="L40" s="117">
        <f>COUNTIF(L$4:L$27,"PRI-C")</f>
        <v>1</v>
      </c>
      <c r="M40" s="117">
        <f t="shared" ref="M40:U40" si="17">COUNTIF(M$4:M$27,"PRI-C")</f>
        <v>1</v>
      </c>
      <c r="N40" s="117">
        <f t="shared" si="17"/>
        <v>2</v>
      </c>
      <c r="O40" s="117">
        <f t="shared" si="17"/>
        <v>2</v>
      </c>
      <c r="P40" s="117">
        <f t="shared" si="17"/>
        <v>2</v>
      </c>
      <c r="Q40" s="117">
        <f t="shared" si="17"/>
        <v>2</v>
      </c>
      <c r="R40" s="117">
        <f t="shared" si="17"/>
        <v>2</v>
      </c>
      <c r="S40" s="117">
        <f t="shared" si="17"/>
        <v>2</v>
      </c>
      <c r="T40" s="117">
        <f t="shared" si="17"/>
        <v>2</v>
      </c>
      <c r="U40" s="117">
        <f t="shared" si="17"/>
        <v>2</v>
      </c>
      <c r="V40" s="118">
        <f t="shared" si="8"/>
        <v>18</v>
      </c>
    </row>
    <row r="41" spans="4:24">
      <c r="K41" s="78" t="s">
        <v>69</v>
      </c>
      <c r="L41" s="117">
        <f>COUNTIF(L$4:L$27,"PVEM-C")</f>
        <v>1</v>
      </c>
      <c r="M41" s="117">
        <f t="shared" ref="M41:U41" si="18">COUNTIF(M$4:M$27,"PVEM-C")</f>
        <v>2</v>
      </c>
      <c r="N41" s="117">
        <f t="shared" si="18"/>
        <v>2</v>
      </c>
      <c r="O41" s="117">
        <f t="shared" si="18"/>
        <v>2</v>
      </c>
      <c r="P41" s="117">
        <f t="shared" si="18"/>
        <v>2</v>
      </c>
      <c r="Q41" s="117">
        <f t="shared" si="18"/>
        <v>2</v>
      </c>
      <c r="R41" s="117">
        <f t="shared" si="18"/>
        <v>2</v>
      </c>
      <c r="S41" s="117">
        <f t="shared" si="18"/>
        <v>2</v>
      </c>
      <c r="T41" s="117">
        <f t="shared" si="18"/>
        <v>2</v>
      </c>
      <c r="U41" s="117">
        <f t="shared" si="18"/>
        <v>2</v>
      </c>
      <c r="V41" s="118">
        <f t="shared" si="8"/>
        <v>19</v>
      </c>
    </row>
  </sheetData>
  <mergeCells count="2">
    <mergeCell ref="L3:U3"/>
    <mergeCell ref="V3:V27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63"/>
  <sheetViews>
    <sheetView tabSelected="1" view="pageBreakPreview" zoomScale="90" zoomScaleNormal="65" zoomScaleSheetLayoutView="90" workbookViewId="0">
      <selection activeCell="A5" sqref="A5"/>
    </sheetView>
  </sheetViews>
  <sheetFormatPr baseColWidth="10" defaultRowHeight="15"/>
  <cols>
    <col min="1" max="1" width="20.7109375" style="43" customWidth="1"/>
    <col min="2" max="11" width="8.7109375" style="43" customWidth="1"/>
    <col min="12" max="38" width="7.7109375" style="43" customWidth="1"/>
    <col min="39" max="236" width="11.42578125" style="43"/>
    <col min="237" max="237" width="12.42578125" style="43" customWidth="1"/>
    <col min="238" max="492" width="11.42578125" style="43"/>
    <col min="493" max="493" width="12.42578125" style="43" customWidth="1"/>
    <col min="494" max="748" width="11.42578125" style="43"/>
    <col min="749" max="749" width="12.42578125" style="43" customWidth="1"/>
    <col min="750" max="1004" width="11.42578125" style="43"/>
    <col min="1005" max="1005" width="12.42578125" style="43" customWidth="1"/>
    <col min="1006" max="1260" width="11.42578125" style="43"/>
    <col min="1261" max="1261" width="12.42578125" style="43" customWidth="1"/>
    <col min="1262" max="1516" width="11.42578125" style="43"/>
    <col min="1517" max="1517" width="12.42578125" style="43" customWidth="1"/>
    <col min="1518" max="1772" width="11.42578125" style="43"/>
    <col min="1773" max="1773" width="12.42578125" style="43" customWidth="1"/>
    <col min="1774" max="2028" width="11.42578125" style="43"/>
    <col min="2029" max="2029" width="12.42578125" style="43" customWidth="1"/>
    <col min="2030" max="2284" width="11.42578125" style="43"/>
    <col min="2285" max="2285" width="12.42578125" style="43" customWidth="1"/>
    <col min="2286" max="2540" width="11.42578125" style="43"/>
    <col min="2541" max="2541" width="12.42578125" style="43" customWidth="1"/>
    <col min="2542" max="2796" width="11.42578125" style="43"/>
    <col min="2797" max="2797" width="12.42578125" style="43" customWidth="1"/>
    <col min="2798" max="3052" width="11.42578125" style="43"/>
    <col min="3053" max="3053" width="12.42578125" style="43" customWidth="1"/>
    <col min="3054" max="3308" width="11.42578125" style="43"/>
    <col min="3309" max="3309" width="12.42578125" style="43" customWidth="1"/>
    <col min="3310" max="3564" width="11.42578125" style="43"/>
    <col min="3565" max="3565" width="12.42578125" style="43" customWidth="1"/>
    <col min="3566" max="3820" width="11.42578125" style="43"/>
    <col min="3821" max="3821" width="12.42578125" style="43" customWidth="1"/>
    <col min="3822" max="4076" width="11.42578125" style="43"/>
    <col min="4077" max="4077" width="12.42578125" style="43" customWidth="1"/>
    <col min="4078" max="4332" width="11.42578125" style="43"/>
    <col min="4333" max="4333" width="12.42578125" style="43" customWidth="1"/>
    <col min="4334" max="4588" width="11.42578125" style="43"/>
    <col min="4589" max="4589" width="12.42578125" style="43" customWidth="1"/>
    <col min="4590" max="4844" width="11.42578125" style="43"/>
    <col min="4845" max="4845" width="12.42578125" style="43" customWidth="1"/>
    <col min="4846" max="5100" width="11.42578125" style="43"/>
    <col min="5101" max="5101" width="12.42578125" style="43" customWidth="1"/>
    <col min="5102" max="5356" width="11.42578125" style="43"/>
    <col min="5357" max="5357" width="12.42578125" style="43" customWidth="1"/>
    <col min="5358" max="5612" width="11.42578125" style="43"/>
    <col min="5613" max="5613" width="12.42578125" style="43" customWidth="1"/>
    <col min="5614" max="5868" width="11.42578125" style="43"/>
    <col min="5869" max="5869" width="12.42578125" style="43" customWidth="1"/>
    <col min="5870" max="6124" width="11.42578125" style="43"/>
    <col min="6125" max="6125" width="12.42578125" style="43" customWidth="1"/>
    <col min="6126" max="6380" width="11.42578125" style="43"/>
    <col min="6381" max="6381" width="12.42578125" style="43" customWidth="1"/>
    <col min="6382" max="6636" width="11.42578125" style="43"/>
    <col min="6637" max="6637" width="12.42578125" style="43" customWidth="1"/>
    <col min="6638" max="6892" width="11.42578125" style="43"/>
    <col min="6893" max="6893" width="12.42578125" style="43" customWidth="1"/>
    <col min="6894" max="7148" width="11.42578125" style="43"/>
    <col min="7149" max="7149" width="12.42578125" style="43" customWidth="1"/>
    <col min="7150" max="7404" width="11.42578125" style="43"/>
    <col min="7405" max="7405" width="12.42578125" style="43" customWidth="1"/>
    <col min="7406" max="7660" width="11.42578125" style="43"/>
    <col min="7661" max="7661" width="12.42578125" style="43" customWidth="1"/>
    <col min="7662" max="7916" width="11.42578125" style="43"/>
    <col min="7917" max="7917" width="12.42578125" style="43" customWidth="1"/>
    <col min="7918" max="8172" width="11.42578125" style="43"/>
    <col min="8173" max="8173" width="12.42578125" style="43" customWidth="1"/>
    <col min="8174" max="8428" width="11.42578125" style="43"/>
    <col min="8429" max="8429" width="12.42578125" style="43" customWidth="1"/>
    <col min="8430" max="8684" width="11.42578125" style="43"/>
    <col min="8685" max="8685" width="12.42578125" style="43" customWidth="1"/>
    <col min="8686" max="8940" width="11.42578125" style="43"/>
    <col min="8941" max="8941" width="12.42578125" style="43" customWidth="1"/>
    <col min="8942" max="9196" width="11.42578125" style="43"/>
    <col min="9197" max="9197" width="12.42578125" style="43" customWidth="1"/>
    <col min="9198" max="9452" width="11.42578125" style="43"/>
    <col min="9453" max="9453" width="12.42578125" style="43" customWidth="1"/>
    <col min="9454" max="9708" width="11.42578125" style="43"/>
    <col min="9709" max="9709" width="12.42578125" style="43" customWidth="1"/>
    <col min="9710" max="9964" width="11.42578125" style="43"/>
    <col min="9965" max="9965" width="12.42578125" style="43" customWidth="1"/>
    <col min="9966" max="10220" width="11.42578125" style="43"/>
    <col min="10221" max="10221" width="12.42578125" style="43" customWidth="1"/>
    <col min="10222" max="10476" width="11.42578125" style="43"/>
    <col min="10477" max="10477" width="12.42578125" style="43" customWidth="1"/>
    <col min="10478" max="10732" width="11.42578125" style="43"/>
    <col min="10733" max="10733" width="12.42578125" style="43" customWidth="1"/>
    <col min="10734" max="10988" width="11.42578125" style="43"/>
    <col min="10989" max="10989" width="12.42578125" style="43" customWidth="1"/>
    <col min="10990" max="11244" width="11.42578125" style="43"/>
    <col min="11245" max="11245" width="12.42578125" style="43" customWidth="1"/>
    <col min="11246" max="11500" width="11.42578125" style="43"/>
    <col min="11501" max="11501" width="12.42578125" style="43" customWidth="1"/>
    <col min="11502" max="11756" width="11.42578125" style="43"/>
    <col min="11757" max="11757" width="12.42578125" style="43" customWidth="1"/>
    <col min="11758" max="12012" width="11.42578125" style="43"/>
    <col min="12013" max="12013" width="12.42578125" style="43" customWidth="1"/>
    <col min="12014" max="12268" width="11.42578125" style="43"/>
    <col min="12269" max="12269" width="12.42578125" style="43" customWidth="1"/>
    <col min="12270" max="12524" width="11.42578125" style="43"/>
    <col min="12525" max="12525" width="12.42578125" style="43" customWidth="1"/>
    <col min="12526" max="12780" width="11.42578125" style="43"/>
    <col min="12781" max="12781" width="12.42578125" style="43" customWidth="1"/>
    <col min="12782" max="13036" width="11.42578125" style="43"/>
    <col min="13037" max="13037" width="12.42578125" style="43" customWidth="1"/>
    <col min="13038" max="13292" width="11.42578125" style="43"/>
    <col min="13293" max="13293" width="12.42578125" style="43" customWidth="1"/>
    <col min="13294" max="13548" width="11.42578125" style="43"/>
    <col min="13549" max="13549" width="12.42578125" style="43" customWidth="1"/>
    <col min="13550" max="13804" width="11.42578125" style="43"/>
    <col min="13805" max="13805" width="12.42578125" style="43" customWidth="1"/>
    <col min="13806" max="14060" width="11.42578125" style="43"/>
    <col min="14061" max="14061" width="12.42578125" style="43" customWidth="1"/>
    <col min="14062" max="14316" width="11.42578125" style="43"/>
    <col min="14317" max="14317" width="12.42578125" style="43" customWidth="1"/>
    <col min="14318" max="14572" width="11.42578125" style="43"/>
    <col min="14573" max="14573" width="12.42578125" style="43" customWidth="1"/>
    <col min="14574" max="14828" width="11.42578125" style="43"/>
    <col min="14829" max="14829" width="12.42578125" style="43" customWidth="1"/>
    <col min="14830" max="15084" width="11.42578125" style="43"/>
    <col min="15085" max="15085" width="12.42578125" style="43" customWidth="1"/>
    <col min="15086" max="15340" width="11.42578125" style="43"/>
    <col min="15341" max="15341" width="12.42578125" style="43" customWidth="1"/>
    <col min="15342" max="15596" width="11.42578125" style="43"/>
    <col min="15597" max="15597" width="12.42578125" style="43" customWidth="1"/>
    <col min="15598" max="15852" width="11.42578125" style="43"/>
    <col min="15853" max="15853" width="12.42578125" style="43" customWidth="1"/>
    <col min="15854" max="16108" width="11.42578125" style="43"/>
    <col min="16109" max="16109" width="12.42578125" style="43" customWidth="1"/>
    <col min="16110" max="16384" width="11.42578125" style="43"/>
  </cols>
  <sheetData>
    <row r="1" spans="1:38" s="1" customFormat="1" ht="52.5" customHeight="1">
      <c r="A1" s="176" t="s">
        <v>73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24"/>
      <c r="M1" s="124"/>
      <c r="N1" s="124"/>
    </row>
    <row r="2" spans="1:38" s="1" customFormat="1" ht="15" customHeight="1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4"/>
      <c r="M2" s="124"/>
      <c r="N2" s="124"/>
    </row>
    <row r="3" spans="1:38" s="1" customFormat="1" ht="15" customHeight="1">
      <c r="A3" s="177" t="s">
        <v>60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83"/>
      <c r="M3" s="83"/>
      <c r="N3" s="8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</row>
    <row r="4" spans="1:38" s="1" customFormat="1" ht="15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83"/>
      <c r="M4" s="83"/>
      <c r="N4" s="83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</row>
    <row r="5" spans="1:38" s="1" customFormat="1" ht="15" customHeight="1">
      <c r="A5" s="22"/>
      <c r="B5" s="93">
        <v>1</v>
      </c>
      <c r="C5" s="94" t="s">
        <v>0</v>
      </c>
      <c r="D5" s="95">
        <v>5</v>
      </c>
      <c r="E5" s="94" t="s">
        <v>4</v>
      </c>
      <c r="F5" s="88" t="s">
        <v>64</v>
      </c>
      <c r="G5" s="178" t="s">
        <v>58</v>
      </c>
      <c r="H5" s="179"/>
      <c r="I5" s="87" t="s">
        <v>68</v>
      </c>
      <c r="J5" s="175" t="s">
        <v>59</v>
      </c>
      <c r="K5" s="175"/>
      <c r="L5" s="125"/>
      <c r="M5" s="100"/>
      <c r="N5" s="100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1:38" s="1" customFormat="1" ht="15" customHeight="1">
      <c r="A6" s="22"/>
      <c r="B6" s="96">
        <v>2</v>
      </c>
      <c r="C6" s="94" t="s">
        <v>1</v>
      </c>
      <c r="D6" s="97">
        <v>6</v>
      </c>
      <c r="E6" s="94" t="s">
        <v>5</v>
      </c>
      <c r="F6" s="91" t="s">
        <v>65</v>
      </c>
      <c r="G6" s="180"/>
      <c r="H6" s="179"/>
      <c r="I6" s="89" t="s">
        <v>69</v>
      </c>
      <c r="J6" s="175"/>
      <c r="K6" s="175"/>
      <c r="L6" s="125"/>
      <c r="M6" s="100"/>
      <c r="N6" s="100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1:38" s="1" customFormat="1" ht="15" customHeight="1">
      <c r="A7" s="22"/>
      <c r="B7" s="98">
        <v>3</v>
      </c>
      <c r="C7" s="94" t="s">
        <v>2</v>
      </c>
      <c r="D7" s="127"/>
      <c r="E7" s="126"/>
      <c r="F7" s="92" t="s">
        <v>66</v>
      </c>
      <c r="G7" s="180"/>
      <c r="H7" s="179"/>
      <c r="I7" s="101"/>
      <c r="J7" s="175"/>
      <c r="K7" s="175"/>
      <c r="L7" s="125"/>
      <c r="M7" s="100"/>
      <c r="N7" s="100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</row>
    <row r="8" spans="1:38" s="1" customFormat="1" ht="15" customHeight="1">
      <c r="A8" s="22"/>
      <c r="B8" s="99">
        <v>4</v>
      </c>
      <c r="C8" s="94" t="s">
        <v>3</v>
      </c>
      <c r="D8" s="128"/>
      <c r="E8" s="126"/>
      <c r="F8" s="90" t="s">
        <v>67</v>
      </c>
      <c r="G8" s="180"/>
      <c r="H8" s="179"/>
      <c r="I8" s="101"/>
      <c r="J8" s="175"/>
      <c r="K8" s="175"/>
      <c r="L8" s="94"/>
      <c r="M8" s="94"/>
      <c r="N8" s="94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</row>
    <row r="9" spans="1:38" s="1" customFormat="1" ht="15" customHeight="1">
      <c r="A9" s="22"/>
      <c r="D9" s="22"/>
      <c r="E9" s="76"/>
      <c r="F9" s="75"/>
      <c r="G9" s="75"/>
      <c r="H9" s="75"/>
      <c r="I9" s="75"/>
      <c r="J9" s="75"/>
      <c r="K9" s="22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</row>
    <row r="10" spans="1:38" s="1" customFormat="1" ht="15" customHeight="1"/>
    <row r="11" spans="1:38" s="27" customFormat="1" ht="15" customHeight="1">
      <c r="A11" s="181" t="s">
        <v>25</v>
      </c>
      <c r="B11" s="137" t="s">
        <v>72</v>
      </c>
      <c r="C11" s="137"/>
      <c r="D11" s="137"/>
      <c r="E11" s="137"/>
      <c r="F11" s="137"/>
      <c r="G11" s="137"/>
      <c r="H11" s="137"/>
      <c r="I11" s="137"/>
      <c r="J11" s="137"/>
      <c r="K11" s="137"/>
    </row>
    <row r="12" spans="1:38" s="27" customFormat="1" ht="15" customHeight="1">
      <c r="A12" s="181"/>
      <c r="B12" s="103">
        <v>7</v>
      </c>
      <c r="C12" s="103">
        <v>8</v>
      </c>
      <c r="D12" s="130">
        <v>9</v>
      </c>
      <c r="E12" s="130">
        <v>10</v>
      </c>
      <c r="F12" s="130">
        <v>11</v>
      </c>
      <c r="G12" s="130">
        <v>12</v>
      </c>
      <c r="H12" s="130">
        <v>13</v>
      </c>
      <c r="I12" s="130">
        <v>14</v>
      </c>
      <c r="J12" s="130">
        <v>15</v>
      </c>
      <c r="K12" s="130">
        <v>16</v>
      </c>
    </row>
    <row r="13" spans="1:38" s="27" customFormat="1" ht="15" customHeight="1">
      <c r="A13" s="181"/>
      <c r="B13" s="103" t="s">
        <v>56</v>
      </c>
      <c r="C13" s="103" t="s">
        <v>57</v>
      </c>
      <c r="D13" s="103" t="s">
        <v>51</v>
      </c>
      <c r="E13" s="103" t="s">
        <v>52</v>
      </c>
      <c r="F13" s="103" t="s">
        <v>53</v>
      </c>
      <c r="G13" s="103" t="s">
        <v>54</v>
      </c>
      <c r="H13" s="103" t="s">
        <v>55</v>
      </c>
      <c r="I13" s="103" t="s">
        <v>56</v>
      </c>
      <c r="J13" s="103" t="s">
        <v>57</v>
      </c>
      <c r="K13" s="103" t="s">
        <v>51</v>
      </c>
    </row>
    <row r="14" spans="1:38" s="24" customFormat="1" ht="15" customHeight="1">
      <c r="A14" s="174" t="s">
        <v>33</v>
      </c>
      <c r="B14" s="57" t="s">
        <v>68</v>
      </c>
      <c r="C14" s="48" t="s">
        <v>2</v>
      </c>
      <c r="D14" s="47" t="s">
        <v>1</v>
      </c>
      <c r="E14" s="60" t="s">
        <v>65</v>
      </c>
      <c r="F14" s="47" t="s">
        <v>1</v>
      </c>
      <c r="G14" s="49" t="s">
        <v>3</v>
      </c>
      <c r="H14" s="47" t="s">
        <v>1</v>
      </c>
      <c r="I14" s="46" t="s">
        <v>0</v>
      </c>
      <c r="J14" s="47" t="s">
        <v>1</v>
      </c>
      <c r="K14" s="46" t="s">
        <v>0</v>
      </c>
    </row>
    <row r="15" spans="1:38" s="25" customFormat="1" ht="15" customHeight="1">
      <c r="A15" s="174"/>
      <c r="B15" s="4" t="s">
        <v>4</v>
      </c>
      <c r="C15" s="57" t="s">
        <v>68</v>
      </c>
      <c r="D15" s="48" t="s">
        <v>2</v>
      </c>
      <c r="E15" s="47" t="s">
        <v>1</v>
      </c>
      <c r="F15" s="60" t="s">
        <v>65</v>
      </c>
      <c r="G15" s="47" t="s">
        <v>1</v>
      </c>
      <c r="H15" s="49" t="s">
        <v>3</v>
      </c>
      <c r="I15" s="47" t="s">
        <v>1</v>
      </c>
      <c r="J15" s="46" t="s">
        <v>0</v>
      </c>
      <c r="K15" s="47" t="s">
        <v>1</v>
      </c>
    </row>
    <row r="16" spans="1:38" s="24" customFormat="1" ht="15" customHeight="1">
      <c r="A16" s="173" t="s">
        <v>32</v>
      </c>
      <c r="B16" s="46" t="s">
        <v>0</v>
      </c>
      <c r="C16" s="4" t="s">
        <v>4</v>
      </c>
      <c r="D16" s="57" t="s">
        <v>68</v>
      </c>
      <c r="E16" s="48" t="s">
        <v>2</v>
      </c>
      <c r="F16" s="47" t="s">
        <v>1</v>
      </c>
      <c r="G16" s="60" t="s">
        <v>65</v>
      </c>
      <c r="H16" s="47" t="s">
        <v>1</v>
      </c>
      <c r="I16" s="49" t="s">
        <v>3</v>
      </c>
      <c r="J16" s="57" t="s">
        <v>68</v>
      </c>
      <c r="K16" s="46" t="s">
        <v>0</v>
      </c>
    </row>
    <row r="17" spans="1:11" s="25" customFormat="1" ht="15" customHeight="1">
      <c r="A17" s="173"/>
      <c r="B17" s="47" t="s">
        <v>1</v>
      </c>
      <c r="C17" s="46" t="s">
        <v>0</v>
      </c>
      <c r="D17" s="4" t="s">
        <v>4</v>
      </c>
      <c r="E17" s="57" t="s">
        <v>68</v>
      </c>
      <c r="F17" s="48" t="s">
        <v>2</v>
      </c>
      <c r="G17" s="47" t="s">
        <v>1</v>
      </c>
      <c r="H17" s="60" t="s">
        <v>65</v>
      </c>
      <c r="I17" s="47" t="s">
        <v>1</v>
      </c>
      <c r="J17" s="58" t="s">
        <v>3</v>
      </c>
      <c r="K17" s="57" t="s">
        <v>68</v>
      </c>
    </row>
    <row r="18" spans="1:11" s="24" customFormat="1" ht="15" customHeight="1">
      <c r="A18" s="173" t="s">
        <v>34</v>
      </c>
      <c r="B18" s="56" t="s">
        <v>69</v>
      </c>
      <c r="C18" s="47" t="s">
        <v>1</v>
      </c>
      <c r="D18" s="46" t="s">
        <v>0</v>
      </c>
      <c r="E18" s="48" t="s">
        <v>2</v>
      </c>
      <c r="F18" s="57" t="s">
        <v>68</v>
      </c>
      <c r="G18" s="48" t="s">
        <v>2</v>
      </c>
      <c r="H18" s="47" t="s">
        <v>1</v>
      </c>
      <c r="I18" s="60" t="s">
        <v>65</v>
      </c>
      <c r="J18" s="47" t="s">
        <v>1</v>
      </c>
      <c r="K18" s="58" t="s">
        <v>3</v>
      </c>
    </row>
    <row r="19" spans="1:11" s="25" customFormat="1" ht="15" customHeight="1">
      <c r="A19" s="173"/>
      <c r="B19" s="47" t="s">
        <v>1</v>
      </c>
      <c r="C19" s="56" t="s">
        <v>69</v>
      </c>
      <c r="D19" s="47" t="s">
        <v>1</v>
      </c>
      <c r="E19" s="46" t="s">
        <v>0</v>
      </c>
      <c r="F19" s="48" t="s">
        <v>2</v>
      </c>
      <c r="G19" s="57" t="s">
        <v>68</v>
      </c>
      <c r="H19" s="48" t="s">
        <v>2</v>
      </c>
      <c r="I19" s="47" t="s">
        <v>1</v>
      </c>
      <c r="J19" s="60" t="s">
        <v>65</v>
      </c>
      <c r="K19" s="47" t="s">
        <v>1</v>
      </c>
    </row>
    <row r="20" spans="1:11" s="24" customFormat="1" ht="15" customHeight="1">
      <c r="A20" s="173" t="s">
        <v>35</v>
      </c>
      <c r="B20" s="50" t="s">
        <v>5</v>
      </c>
      <c r="C20" s="47" t="s">
        <v>1</v>
      </c>
      <c r="D20" s="56" t="s">
        <v>69</v>
      </c>
      <c r="E20" s="47" t="s">
        <v>1</v>
      </c>
      <c r="F20" s="46" t="s">
        <v>0</v>
      </c>
      <c r="G20" s="48" t="s">
        <v>2</v>
      </c>
      <c r="H20" s="57" t="s">
        <v>68</v>
      </c>
      <c r="I20" s="48" t="s">
        <v>2</v>
      </c>
      <c r="J20" s="47" t="s">
        <v>1</v>
      </c>
      <c r="K20" s="60" t="s">
        <v>65</v>
      </c>
    </row>
    <row r="21" spans="1:11" s="25" customFormat="1" ht="15" customHeight="1">
      <c r="A21" s="173"/>
      <c r="B21" s="47" t="s">
        <v>1</v>
      </c>
      <c r="C21" s="55" t="s">
        <v>67</v>
      </c>
      <c r="D21" s="47" t="s">
        <v>1</v>
      </c>
      <c r="E21" s="56" t="s">
        <v>69</v>
      </c>
      <c r="F21" s="47" t="s">
        <v>1</v>
      </c>
      <c r="G21" s="46" t="s">
        <v>0</v>
      </c>
      <c r="H21" s="48" t="s">
        <v>2</v>
      </c>
      <c r="I21" s="57" t="s">
        <v>68</v>
      </c>
      <c r="J21" s="48" t="s">
        <v>2</v>
      </c>
      <c r="K21" s="47" t="s">
        <v>1</v>
      </c>
    </row>
    <row r="22" spans="1:11" s="24" customFormat="1" ht="15" customHeight="1">
      <c r="A22" s="173" t="s">
        <v>26</v>
      </c>
      <c r="B22" s="46" t="s">
        <v>0</v>
      </c>
      <c r="C22" s="47" t="s">
        <v>1</v>
      </c>
      <c r="D22" s="55" t="s">
        <v>67</v>
      </c>
      <c r="E22" s="47" t="s">
        <v>1</v>
      </c>
      <c r="F22" s="56" t="s">
        <v>69</v>
      </c>
      <c r="G22" s="47" t="s">
        <v>1</v>
      </c>
      <c r="H22" s="46" t="s">
        <v>0</v>
      </c>
      <c r="I22" s="48" t="s">
        <v>2</v>
      </c>
      <c r="J22" s="57" t="s">
        <v>68</v>
      </c>
      <c r="K22" s="48" t="s">
        <v>2</v>
      </c>
    </row>
    <row r="23" spans="1:11" s="25" customFormat="1" ht="15" customHeight="1">
      <c r="A23" s="173"/>
      <c r="B23" s="47" t="s">
        <v>1</v>
      </c>
      <c r="C23" s="59" t="s">
        <v>64</v>
      </c>
      <c r="D23" s="47" t="s">
        <v>1</v>
      </c>
      <c r="E23" s="55" t="s">
        <v>67</v>
      </c>
      <c r="F23" s="47" t="s">
        <v>1</v>
      </c>
      <c r="G23" s="56" t="s">
        <v>69</v>
      </c>
      <c r="H23" s="47" t="s">
        <v>1</v>
      </c>
      <c r="I23" s="46" t="s">
        <v>0</v>
      </c>
      <c r="J23" s="48" t="s">
        <v>2</v>
      </c>
      <c r="K23" s="57" t="s">
        <v>68</v>
      </c>
    </row>
    <row r="24" spans="1:11" s="24" customFormat="1" ht="15" customHeight="1">
      <c r="A24" s="173" t="s">
        <v>27</v>
      </c>
      <c r="B24" s="48" t="s">
        <v>2</v>
      </c>
      <c r="C24" s="47" t="s">
        <v>1</v>
      </c>
      <c r="D24" s="59" t="s">
        <v>64</v>
      </c>
      <c r="E24" s="47" t="s">
        <v>1</v>
      </c>
      <c r="F24" s="55" t="s">
        <v>67</v>
      </c>
      <c r="G24" s="47" t="s">
        <v>1</v>
      </c>
      <c r="H24" s="56" t="s">
        <v>69</v>
      </c>
      <c r="I24" s="47" t="s">
        <v>1</v>
      </c>
      <c r="J24" s="46" t="s">
        <v>0</v>
      </c>
      <c r="K24" s="48" t="s">
        <v>2</v>
      </c>
    </row>
    <row r="25" spans="1:11" s="25" customFormat="1" ht="15" customHeight="1">
      <c r="A25" s="173"/>
      <c r="B25" s="47" t="s">
        <v>1</v>
      </c>
      <c r="C25" s="48" t="s">
        <v>2</v>
      </c>
      <c r="D25" s="47" t="s">
        <v>1</v>
      </c>
      <c r="E25" s="59" t="s">
        <v>64</v>
      </c>
      <c r="F25" s="47" t="s">
        <v>1</v>
      </c>
      <c r="G25" s="55" t="s">
        <v>67</v>
      </c>
      <c r="H25" s="47" t="s">
        <v>1</v>
      </c>
      <c r="I25" s="56" t="s">
        <v>69</v>
      </c>
      <c r="J25" s="47" t="s">
        <v>1</v>
      </c>
      <c r="K25" s="46" t="s">
        <v>0</v>
      </c>
    </row>
    <row r="26" spans="1:11" s="24" customFormat="1" ht="15" customHeight="1">
      <c r="A26" s="173" t="s">
        <v>28</v>
      </c>
      <c r="B26" s="48" t="s">
        <v>2</v>
      </c>
      <c r="C26" s="47" t="s">
        <v>1</v>
      </c>
      <c r="D26" s="48" t="s">
        <v>2</v>
      </c>
      <c r="E26" s="47" t="s">
        <v>1</v>
      </c>
      <c r="F26" s="59" t="s">
        <v>64</v>
      </c>
      <c r="G26" s="47" t="s">
        <v>1</v>
      </c>
      <c r="H26" s="55" t="s">
        <v>67</v>
      </c>
      <c r="I26" s="47" t="s">
        <v>1</v>
      </c>
      <c r="J26" s="56" t="s">
        <v>69</v>
      </c>
      <c r="K26" s="47" t="s">
        <v>1</v>
      </c>
    </row>
    <row r="27" spans="1:11" s="25" customFormat="1" ht="15" customHeight="1">
      <c r="A27" s="173"/>
      <c r="B27" s="47" t="s">
        <v>1</v>
      </c>
      <c r="C27" s="115" t="s">
        <v>62</v>
      </c>
      <c r="D27" s="47" t="s">
        <v>1</v>
      </c>
      <c r="E27" s="48" t="s">
        <v>2</v>
      </c>
      <c r="F27" s="47" t="s">
        <v>1</v>
      </c>
      <c r="G27" s="59" t="s">
        <v>64</v>
      </c>
      <c r="H27" s="47" t="s">
        <v>1</v>
      </c>
      <c r="I27" s="55" t="s">
        <v>67</v>
      </c>
      <c r="J27" s="47" t="s">
        <v>1</v>
      </c>
      <c r="K27" s="56" t="s">
        <v>69</v>
      </c>
    </row>
    <row r="28" spans="1:11" s="24" customFormat="1" ht="15" customHeight="1">
      <c r="A28" s="174" t="s">
        <v>40</v>
      </c>
      <c r="B28" s="4" t="s">
        <v>4</v>
      </c>
      <c r="C28" s="47" t="s">
        <v>1</v>
      </c>
      <c r="D28" s="50" t="s">
        <v>5</v>
      </c>
      <c r="E28" s="47" t="s">
        <v>1</v>
      </c>
      <c r="F28" s="48" t="s">
        <v>2</v>
      </c>
      <c r="G28" s="47" t="s">
        <v>1</v>
      </c>
      <c r="H28" s="59" t="s">
        <v>64</v>
      </c>
      <c r="I28" s="47" t="s">
        <v>1</v>
      </c>
      <c r="J28" s="55" t="s">
        <v>67</v>
      </c>
      <c r="K28" s="47" t="s">
        <v>1</v>
      </c>
    </row>
    <row r="29" spans="1:11" s="25" customFormat="1" ht="15" customHeight="1">
      <c r="A29" s="174"/>
      <c r="B29" s="46" t="s">
        <v>0</v>
      </c>
      <c r="C29" s="56" t="s">
        <v>69</v>
      </c>
      <c r="D29" s="47" t="s">
        <v>1</v>
      </c>
      <c r="E29" s="50" t="s">
        <v>5</v>
      </c>
      <c r="F29" s="58" t="s">
        <v>66</v>
      </c>
      <c r="G29" s="48" t="s">
        <v>2</v>
      </c>
      <c r="H29" s="47" t="s">
        <v>1</v>
      </c>
      <c r="I29" s="59" t="s">
        <v>64</v>
      </c>
      <c r="J29" s="47" t="s">
        <v>1</v>
      </c>
      <c r="K29" s="55" t="s">
        <v>67</v>
      </c>
    </row>
    <row r="30" spans="1:11" s="24" customFormat="1" ht="15" customHeight="1">
      <c r="A30" s="173" t="s">
        <v>29</v>
      </c>
      <c r="B30" s="47" t="s">
        <v>1</v>
      </c>
      <c r="C30" s="46" t="s">
        <v>0</v>
      </c>
      <c r="D30" s="56" t="s">
        <v>69</v>
      </c>
      <c r="E30" s="47" t="s">
        <v>1</v>
      </c>
      <c r="F30" s="50" t="s">
        <v>5</v>
      </c>
      <c r="G30" s="58" t="s">
        <v>66</v>
      </c>
      <c r="H30" s="48" t="s">
        <v>2</v>
      </c>
      <c r="I30" s="47" t="s">
        <v>1</v>
      </c>
      <c r="J30" s="59" t="s">
        <v>64</v>
      </c>
      <c r="K30" s="47" t="s">
        <v>1</v>
      </c>
    </row>
    <row r="31" spans="1:11" s="25" customFormat="1" ht="15" customHeight="1">
      <c r="A31" s="173"/>
      <c r="B31" s="48" t="s">
        <v>2</v>
      </c>
      <c r="C31" s="47" t="s">
        <v>1</v>
      </c>
      <c r="D31" s="46" t="s">
        <v>0</v>
      </c>
      <c r="E31" s="56" t="s">
        <v>69</v>
      </c>
      <c r="F31" s="47" t="s">
        <v>1</v>
      </c>
      <c r="G31" s="50" t="s">
        <v>5</v>
      </c>
      <c r="H31" s="58" t="s">
        <v>66</v>
      </c>
      <c r="I31" s="48" t="s">
        <v>2</v>
      </c>
      <c r="J31" s="47" t="s">
        <v>1</v>
      </c>
      <c r="K31" s="59" t="s">
        <v>64</v>
      </c>
    </row>
    <row r="32" spans="1:11" s="24" customFormat="1" ht="15" customHeight="1">
      <c r="A32" s="173" t="s">
        <v>30</v>
      </c>
      <c r="B32" s="47" t="s">
        <v>1</v>
      </c>
      <c r="C32" s="48" t="s">
        <v>2</v>
      </c>
      <c r="D32" s="57" t="s">
        <v>68</v>
      </c>
      <c r="E32" s="46" t="s">
        <v>0</v>
      </c>
      <c r="F32" s="56" t="s">
        <v>69</v>
      </c>
      <c r="G32" s="47" t="s">
        <v>1</v>
      </c>
      <c r="H32" s="50" t="s">
        <v>5</v>
      </c>
      <c r="I32" s="58" t="s">
        <v>66</v>
      </c>
      <c r="J32" s="48" t="s">
        <v>2</v>
      </c>
      <c r="K32" s="47" t="s">
        <v>1</v>
      </c>
    </row>
    <row r="33" spans="1:12" s="25" customFormat="1" ht="15" customHeight="1">
      <c r="A33" s="173"/>
      <c r="B33" s="58" t="s">
        <v>66</v>
      </c>
      <c r="C33" s="47" t="s">
        <v>1</v>
      </c>
      <c r="D33" s="48" t="s">
        <v>2</v>
      </c>
      <c r="E33" s="57" t="s">
        <v>68</v>
      </c>
      <c r="F33" s="46" t="s">
        <v>0</v>
      </c>
      <c r="G33" s="56" t="s">
        <v>69</v>
      </c>
      <c r="H33" s="47" t="s">
        <v>1</v>
      </c>
      <c r="I33" s="50" t="s">
        <v>5</v>
      </c>
      <c r="J33" s="58" t="s">
        <v>66</v>
      </c>
      <c r="K33" s="48" t="s">
        <v>2</v>
      </c>
    </row>
    <row r="34" spans="1:12" s="25" customFormat="1" ht="15" customHeight="1">
      <c r="A34" s="173" t="s">
        <v>44</v>
      </c>
      <c r="B34" s="47" t="s">
        <v>1</v>
      </c>
      <c r="C34" s="58" t="s">
        <v>66</v>
      </c>
      <c r="D34" s="47" t="s">
        <v>1</v>
      </c>
      <c r="E34" s="48" t="s">
        <v>2</v>
      </c>
      <c r="F34" s="57" t="s">
        <v>68</v>
      </c>
      <c r="G34" s="46" t="s">
        <v>0</v>
      </c>
      <c r="H34" s="56" t="s">
        <v>69</v>
      </c>
      <c r="I34" s="47" t="s">
        <v>1</v>
      </c>
      <c r="J34" s="50" t="s">
        <v>5</v>
      </c>
      <c r="K34" s="58" t="s">
        <v>66</v>
      </c>
    </row>
    <row r="35" spans="1:12" s="25" customFormat="1" ht="15" customHeight="1">
      <c r="A35" s="173"/>
      <c r="B35" s="48" t="s">
        <v>2</v>
      </c>
      <c r="C35" s="47" t="s">
        <v>1</v>
      </c>
      <c r="D35" s="58" t="s">
        <v>66</v>
      </c>
      <c r="E35" s="47" t="s">
        <v>1</v>
      </c>
      <c r="F35" s="48" t="s">
        <v>2</v>
      </c>
      <c r="G35" s="57" t="s">
        <v>68</v>
      </c>
      <c r="H35" s="46" t="s">
        <v>0</v>
      </c>
      <c r="I35" s="56" t="s">
        <v>69</v>
      </c>
      <c r="J35" s="47" t="s">
        <v>1</v>
      </c>
      <c r="K35" s="50" t="s">
        <v>5</v>
      </c>
    </row>
    <row r="36" spans="1:12" s="24" customFormat="1" ht="15" customHeight="1">
      <c r="A36" s="173" t="s">
        <v>36</v>
      </c>
      <c r="B36" s="47" t="s">
        <v>1</v>
      </c>
      <c r="C36" s="60" t="s">
        <v>65</v>
      </c>
      <c r="D36" s="47" t="s">
        <v>1</v>
      </c>
      <c r="E36" s="58" t="s">
        <v>66</v>
      </c>
      <c r="F36" s="47" t="s">
        <v>1</v>
      </c>
      <c r="G36" s="48" t="s">
        <v>2</v>
      </c>
      <c r="H36" s="57" t="s">
        <v>68</v>
      </c>
      <c r="I36" s="46" t="s">
        <v>0</v>
      </c>
      <c r="J36" s="56" t="s">
        <v>69</v>
      </c>
      <c r="K36" s="47" t="s">
        <v>1</v>
      </c>
    </row>
    <row r="37" spans="1:12" s="25" customFormat="1" ht="15" customHeight="1">
      <c r="A37" s="173"/>
      <c r="B37" s="48" t="s">
        <v>2</v>
      </c>
      <c r="C37" s="47" t="s">
        <v>1</v>
      </c>
      <c r="D37" s="60" t="s">
        <v>65</v>
      </c>
      <c r="E37" s="47" t="s">
        <v>1</v>
      </c>
      <c r="F37" s="49" t="s">
        <v>3</v>
      </c>
      <c r="G37" s="47" t="s">
        <v>1</v>
      </c>
      <c r="H37" s="48" t="s">
        <v>2</v>
      </c>
      <c r="I37" s="57" t="s">
        <v>68</v>
      </c>
      <c r="J37" s="46" t="s">
        <v>0</v>
      </c>
      <c r="K37" s="56" t="s">
        <v>69</v>
      </c>
    </row>
    <row r="38" spans="1:12" s="35" customFormat="1">
      <c r="A38" s="65" t="s">
        <v>0</v>
      </c>
      <c r="B38" s="117">
        <f>COUNTIF(B13:B37,A38)</f>
        <v>3</v>
      </c>
      <c r="C38" s="117">
        <f>COUNTIF(C13:C37,A38)</f>
        <v>2</v>
      </c>
      <c r="D38" s="117">
        <f>COUNTIF(D13:D37,A38)</f>
        <v>2</v>
      </c>
      <c r="E38" s="117">
        <f>COUNTIF(E13:E37,A38)</f>
        <v>2</v>
      </c>
      <c r="F38" s="117">
        <f>COUNTIF(F13:F37,A38)</f>
        <v>2</v>
      </c>
      <c r="G38" s="117">
        <f>COUNTIF(G13:G37,A38)</f>
        <v>2</v>
      </c>
      <c r="H38" s="117">
        <f>COUNTIF(H13:H37,A38)</f>
        <v>2</v>
      </c>
      <c r="I38" s="117">
        <f>COUNTIF(I13:I37,A38)</f>
        <v>3</v>
      </c>
      <c r="J38" s="117">
        <f>COUNTIF(J13:J37,A38)</f>
        <v>3</v>
      </c>
      <c r="K38" s="117">
        <f>COUNTIF(K13:K37,A38)</f>
        <v>3</v>
      </c>
      <c r="L38" s="118">
        <f t="shared" ref="L38:L43" si="0">SUM(B38:K38)</f>
        <v>24</v>
      </c>
    </row>
    <row r="39" spans="1:12" s="35" customFormat="1">
      <c r="A39" s="65" t="s">
        <v>1</v>
      </c>
      <c r="B39" s="117">
        <f>COUNTIF(B13:B37,A39)</f>
        <v>10</v>
      </c>
      <c r="C39" s="117">
        <f>COUNTIF(C13:C37,A39)</f>
        <v>10</v>
      </c>
      <c r="D39" s="117">
        <f>COUNTIF(D13:D37,A39)</f>
        <v>9</v>
      </c>
      <c r="E39" s="117">
        <f>COUNTIF(E13:E37,A39)</f>
        <v>9</v>
      </c>
      <c r="F39" s="117">
        <f>COUNTIF(F13:F37,A39)</f>
        <v>8</v>
      </c>
      <c r="G39" s="117">
        <f>COUNTIF(G13:G37,A39)</f>
        <v>8</v>
      </c>
      <c r="H39" s="117">
        <f>COUNTIF(H13:H37,A39)</f>
        <v>8</v>
      </c>
      <c r="I39" s="117">
        <f>COUNTIF(I13:I37,A39)</f>
        <v>8</v>
      </c>
      <c r="J39" s="117">
        <f>COUNTIF(J13:J37,A39)</f>
        <v>8</v>
      </c>
      <c r="K39" s="117">
        <f>COUNTIF(K13:K37,A39)</f>
        <v>8</v>
      </c>
      <c r="L39" s="118">
        <f t="shared" si="0"/>
        <v>86</v>
      </c>
    </row>
    <row r="40" spans="1:12" s="35" customFormat="1">
      <c r="A40" s="65" t="s">
        <v>2</v>
      </c>
      <c r="B40" s="117">
        <f>COUNTIF(B13:B37,A40)</f>
        <v>5</v>
      </c>
      <c r="C40" s="117">
        <f>COUNTIF(C13:C37,A40)</f>
        <v>3</v>
      </c>
      <c r="D40" s="117">
        <f>COUNTIF(D13:D37,A40)</f>
        <v>3</v>
      </c>
      <c r="E40" s="117">
        <f>COUNTIF(E13:E37,A40)</f>
        <v>4</v>
      </c>
      <c r="F40" s="117">
        <f>COUNTIF(F13:F37,A40)</f>
        <v>4</v>
      </c>
      <c r="G40" s="117">
        <f>COUNTIF(G13:G37,A40)</f>
        <v>4</v>
      </c>
      <c r="H40" s="117">
        <f>COUNTIF(H13:H37,A40)</f>
        <v>4</v>
      </c>
      <c r="I40" s="117">
        <f>COUNTIF(I13:I37,A40)</f>
        <v>3</v>
      </c>
      <c r="J40" s="117">
        <f>COUNTIF(J13:J37,A40)</f>
        <v>3</v>
      </c>
      <c r="K40" s="117">
        <f>COUNTIF(K13:K37,A40)</f>
        <v>3</v>
      </c>
      <c r="L40" s="118">
        <f t="shared" si="0"/>
        <v>36</v>
      </c>
    </row>
    <row r="41" spans="1:12" s="35" customFormat="1">
      <c r="A41" s="65" t="s">
        <v>3</v>
      </c>
      <c r="B41" s="117">
        <f>COUNTIF(B13:B37,A41)</f>
        <v>0</v>
      </c>
      <c r="C41" s="117">
        <f>COUNTIF(C13:C37,A41)</f>
        <v>0</v>
      </c>
      <c r="D41" s="117">
        <f>COUNTIF(D13:D37,A41)</f>
        <v>0</v>
      </c>
      <c r="E41" s="117">
        <f>COUNTIF(E13:E37,A41)</f>
        <v>0</v>
      </c>
      <c r="F41" s="117">
        <f>COUNTIF(F13:F37,A41)</f>
        <v>1</v>
      </c>
      <c r="G41" s="117">
        <f>COUNTIF(G13:G37,A41)</f>
        <v>1</v>
      </c>
      <c r="H41" s="117">
        <f>COUNTIF(H13:H37,A41)</f>
        <v>1</v>
      </c>
      <c r="I41" s="117">
        <f>COUNTIF(I13:I37,A41)</f>
        <v>1</v>
      </c>
      <c r="J41" s="117">
        <f>COUNTIF(J13:J37,A41)</f>
        <v>1</v>
      </c>
      <c r="K41" s="117">
        <f>COUNTIF(K13:K37,A41)</f>
        <v>1</v>
      </c>
      <c r="L41" s="118">
        <f t="shared" si="0"/>
        <v>6</v>
      </c>
    </row>
    <row r="42" spans="1:12" s="35" customFormat="1">
      <c r="A42" s="65" t="s">
        <v>4</v>
      </c>
      <c r="B42" s="117">
        <f>COUNTIF(B13:B37,A42)</f>
        <v>2</v>
      </c>
      <c r="C42" s="117">
        <f>COUNTIF(C13:C37,A42)</f>
        <v>1</v>
      </c>
      <c r="D42" s="117">
        <f>COUNTIF(D13:D37,A42)</f>
        <v>1</v>
      </c>
      <c r="E42" s="117">
        <f>COUNTIF(E13:E37,A42)</f>
        <v>0</v>
      </c>
      <c r="F42" s="117">
        <f>COUNTIF(F13:F37,A42)</f>
        <v>0</v>
      </c>
      <c r="G42" s="117">
        <f>COUNTIF(G13:G37,A42)</f>
        <v>0</v>
      </c>
      <c r="H42" s="117">
        <f>COUNTIF(H13:H37,A42)</f>
        <v>0</v>
      </c>
      <c r="I42" s="117">
        <f>COUNTIF(I13:I37,A42)</f>
        <v>0</v>
      </c>
      <c r="J42" s="117">
        <f>COUNTIF(J13:J37,A42)</f>
        <v>0</v>
      </c>
      <c r="K42" s="117">
        <f>COUNTIF(K13:K37,A42)</f>
        <v>0</v>
      </c>
      <c r="L42" s="118">
        <f t="shared" si="0"/>
        <v>4</v>
      </c>
    </row>
    <row r="43" spans="1:12" s="35" customFormat="1">
      <c r="A43" s="65" t="s">
        <v>5</v>
      </c>
      <c r="B43" s="117">
        <f>COUNTIF(B13:B37,A43)</f>
        <v>1</v>
      </c>
      <c r="C43" s="117">
        <f>COUNTIF(C13:C37,A43)</f>
        <v>0</v>
      </c>
      <c r="D43" s="117">
        <f>COUNTIF(D13:D37,A43)</f>
        <v>1</v>
      </c>
      <c r="E43" s="117">
        <f>COUNTIF(E13:E37,A43)</f>
        <v>1</v>
      </c>
      <c r="F43" s="117">
        <f>COUNTIF(F13:F37,A43)</f>
        <v>1</v>
      </c>
      <c r="G43" s="117">
        <f>COUNTIF(G13:G37,A43)</f>
        <v>1</v>
      </c>
      <c r="H43" s="117">
        <f>COUNTIF(H13:H37,A43)</f>
        <v>1</v>
      </c>
      <c r="I43" s="117">
        <f>COUNTIF(I13:I37,A43)</f>
        <v>1</v>
      </c>
      <c r="J43" s="117">
        <f>COUNTIF(J13:J37,A43)</f>
        <v>1</v>
      </c>
      <c r="K43" s="117">
        <f>COUNTIF(K13:K37,A43)</f>
        <v>1</v>
      </c>
      <c r="L43" s="118">
        <f t="shared" si="0"/>
        <v>9</v>
      </c>
    </row>
    <row r="44" spans="1:12" s="35" customFormat="1">
      <c r="A44" s="65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8"/>
    </row>
    <row r="45" spans="1:12" s="38" customFormat="1">
      <c r="A45" s="66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8"/>
    </row>
    <row r="46" spans="1:12" s="40" customFormat="1">
      <c r="A46" s="122"/>
      <c r="B46" s="120"/>
      <c r="C46" s="121"/>
      <c r="D46" s="122"/>
      <c r="E46" s="122"/>
      <c r="F46" s="122"/>
      <c r="G46" s="29"/>
      <c r="H46" s="122"/>
      <c r="I46" s="122"/>
      <c r="J46" s="122"/>
      <c r="K46" s="122" t="s">
        <v>7</v>
      </c>
      <c r="L46" s="118">
        <f>SUM(L38:L45)</f>
        <v>165</v>
      </c>
    </row>
    <row r="47" spans="1:12" s="40" customFormat="1">
      <c r="A47" s="39"/>
      <c r="B47" s="36"/>
      <c r="C47" s="33"/>
      <c r="E47" s="39"/>
      <c r="F47" s="39"/>
      <c r="G47" s="26"/>
    </row>
    <row r="48" spans="1:12" s="40" customFormat="1">
      <c r="A48" s="39"/>
      <c r="B48" s="34"/>
      <c r="C48" s="33"/>
      <c r="E48" s="39"/>
      <c r="F48" s="39"/>
      <c r="G48" s="41"/>
    </row>
    <row r="49" spans="1:7" s="40" customFormat="1">
      <c r="A49" s="39"/>
      <c r="B49" s="41"/>
      <c r="C49" s="33"/>
      <c r="E49" s="39"/>
      <c r="F49" s="39"/>
      <c r="G49" s="26"/>
    </row>
    <row r="50" spans="1:7" s="40" customFormat="1">
      <c r="A50" s="39"/>
      <c r="B50" s="42"/>
      <c r="C50" s="42"/>
      <c r="E50" s="39"/>
      <c r="F50" s="39"/>
      <c r="G50" s="36"/>
    </row>
    <row r="51" spans="1:7" s="39" customFormat="1">
      <c r="B51" s="40"/>
      <c r="C51" s="40"/>
      <c r="D51" s="40"/>
      <c r="G51" s="26"/>
    </row>
    <row r="52" spans="1:7" s="39" customFormat="1">
      <c r="G52" s="34"/>
    </row>
    <row r="53" spans="1:7" s="39" customFormat="1">
      <c r="G53" s="26"/>
    </row>
    <row r="54" spans="1:7" s="39" customFormat="1">
      <c r="G54" s="37"/>
    </row>
    <row r="55" spans="1:7" s="39" customFormat="1">
      <c r="G55" s="26"/>
    </row>
    <row r="56" spans="1:7" s="39" customFormat="1">
      <c r="G56" s="41"/>
    </row>
    <row r="57" spans="1:7" s="39" customFormat="1">
      <c r="G57" s="26"/>
    </row>
    <row r="58" spans="1:7" s="39" customFormat="1">
      <c r="G58" s="37"/>
    </row>
    <row r="59" spans="1:7" s="39" customFormat="1">
      <c r="G59" s="26"/>
    </row>
    <row r="60" spans="1:7" s="39" customFormat="1"/>
    <row r="61" spans="1:7" s="39" customFormat="1">
      <c r="G61" s="24"/>
    </row>
    <row r="62" spans="1:7" s="39" customFormat="1"/>
    <row r="63" spans="1:7" s="39" customFormat="1"/>
  </sheetData>
  <mergeCells count="18">
    <mergeCell ref="A14:A15"/>
    <mergeCell ref="J5:K8"/>
    <mergeCell ref="A1:K1"/>
    <mergeCell ref="A3:K3"/>
    <mergeCell ref="B11:K11"/>
    <mergeCell ref="G5:H8"/>
    <mergeCell ref="A11:A13"/>
    <mergeCell ref="A26:A27"/>
    <mergeCell ref="A36:A37"/>
    <mergeCell ref="A34:A35"/>
    <mergeCell ref="A28:A29"/>
    <mergeCell ref="A30:A31"/>
    <mergeCell ref="A32:A33"/>
    <mergeCell ref="A16:A17"/>
    <mergeCell ref="A18:A19"/>
    <mergeCell ref="A20:A21"/>
    <mergeCell ref="A22:A23"/>
    <mergeCell ref="A24:A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PREMISAS OAX (12 min.)</vt:lpstr>
      <vt:lpstr>CONTEOS 30-70</vt:lpstr>
      <vt:lpstr>PAUTA PROP 1 </vt:lpstr>
      <vt:lpstr>PAUTA PROP 30%</vt:lpstr>
      <vt:lpstr>PAUTA RADIO</vt:lpstr>
      <vt:lpstr>'CONTEOS 30-70'!Área_de_impresión</vt:lpstr>
      <vt:lpstr>'PAUTA PROP 1 '!Área_de_impresión</vt:lpstr>
      <vt:lpstr>'PAUTA PROP 30%'!Área_de_impresión</vt:lpstr>
      <vt:lpstr>'PAUTA RADIO'!Área_de_impresión</vt:lpstr>
      <vt:lpstr>'PREMISAS OAX (12 min.)'!Área_de_impresión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2010-08-25T16:10:03Z</cp:lastPrinted>
  <dcterms:created xsi:type="dcterms:W3CDTF">2009-09-30T16:12:01Z</dcterms:created>
  <dcterms:modified xsi:type="dcterms:W3CDTF">2010-09-03T17:34:57Z</dcterms:modified>
</cp:coreProperties>
</file>