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0830" windowHeight="5730" tabRatio="850"/>
  </bookViews>
  <sheets>
    <sheet name="PREMISAS OAX (18 min.)" sheetId="5" r:id="rId1"/>
    <sheet name="CONTEOS 30-70" sheetId="6" r:id="rId2"/>
    <sheet name="PAUTA PROP 1 " sheetId="10" r:id="rId3"/>
    <sheet name="PAUTA PROP 30%" sheetId="12" r:id="rId4"/>
    <sheet name="PAUTA RADIO" sheetId="7" r:id="rId5"/>
  </sheets>
  <definedNames>
    <definedName name="_xlnm.Print_Area" localSheetId="1">'CONTEOS 30-70'!$A$1:$H$16</definedName>
    <definedName name="_xlnm.Print_Area" localSheetId="2">'PAUTA PROP 1 '!$A$1:$AO$39</definedName>
    <definedName name="_xlnm.Print_Area" localSheetId="3">'PAUTA PROP 30%'!$A$1:$AO$39</definedName>
    <definedName name="_xlnm.Print_Area" localSheetId="4">'PAUTA RADIO'!$A$1:$AE$47</definedName>
    <definedName name="_xlnm.Print_Area" localSheetId="0">'PREMISAS OAX (18 min.)'!$A$1:$G$30</definedName>
    <definedName name="_xlnm.Print_Titles" localSheetId="4">'PAUTA RADIO'!$A:$A</definedName>
  </definedNames>
  <calcPr calcId="125725"/>
</workbook>
</file>

<file path=xl/calcChain.xml><?xml version="1.0" encoding="utf-8"?>
<calcChain xmlns="http://schemas.openxmlformats.org/spreadsheetml/2006/main">
  <c r="AQ47" i="12"/>
  <c r="AQ46"/>
  <c r="AQ45"/>
  <c r="AQ44"/>
  <c r="AQ43"/>
  <c r="AQ42"/>
  <c r="AQ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M43"/>
  <c r="N43"/>
  <c r="O43"/>
  <c r="P43"/>
  <c r="Q43"/>
  <c r="R43"/>
  <c r="S43"/>
  <c r="T43"/>
  <c r="U43"/>
  <c r="V43"/>
  <c r="W43"/>
  <c r="X43"/>
  <c r="Y43"/>
  <c r="Z43"/>
  <c r="AA43"/>
  <c r="AB43"/>
  <c r="AC43"/>
  <c r="AD43"/>
  <c r="AE43"/>
  <c r="AF43"/>
  <c r="AG43"/>
  <c r="AH43"/>
  <c r="AI43"/>
  <c r="AJ43"/>
  <c r="AK43"/>
  <c r="AL43"/>
  <c r="AM43"/>
  <c r="AN43"/>
  <c r="AO43"/>
  <c r="M44"/>
  <c r="N44"/>
  <c r="O44"/>
  <c r="P44"/>
  <c r="Q44"/>
  <c r="R44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AM44"/>
  <c r="AN44"/>
  <c r="AO44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AM46"/>
  <c r="AN46"/>
  <c r="AO46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M49"/>
  <c r="N49"/>
  <c r="O49"/>
  <c r="P49"/>
  <c r="Q49"/>
  <c r="R49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/>
  <c r="AN49"/>
  <c r="AO49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M52"/>
  <c r="N52"/>
  <c r="O52"/>
  <c r="P52"/>
  <c r="Q52"/>
  <c r="R52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AM52"/>
  <c r="AN52"/>
  <c r="AO52"/>
  <c r="M53"/>
  <c r="N53"/>
  <c r="O53"/>
  <c r="P53"/>
  <c r="Q53"/>
  <c r="R53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AM53"/>
  <c r="AN53"/>
  <c r="AO53"/>
  <c r="L53"/>
  <c r="L52"/>
  <c r="L51"/>
  <c r="L50"/>
  <c r="L49"/>
  <c r="L48"/>
  <c r="L46"/>
  <c r="L45"/>
  <c r="L44"/>
  <c r="L43"/>
  <c r="L42"/>
  <c r="L41"/>
  <c r="A2" i="6"/>
  <c r="L42" i="10"/>
  <c r="L41"/>
  <c r="E23" i="5"/>
  <c r="E22"/>
  <c r="E20"/>
  <c r="E19"/>
  <c r="E18"/>
  <c r="E17"/>
  <c r="AP49" i="12" l="1"/>
  <c r="AP44"/>
  <c r="AP53"/>
  <c r="AP51"/>
  <c r="AP46"/>
  <c r="AP42"/>
  <c r="AP52"/>
  <c r="AP48"/>
  <c r="AP43"/>
  <c r="AP50"/>
  <c r="AP45"/>
  <c r="AP41"/>
  <c r="L44" i="10"/>
  <c r="L43"/>
  <c r="L45" s="1"/>
  <c r="Q42"/>
  <c r="M42"/>
  <c r="M41"/>
  <c r="AR49" i="12" l="1"/>
  <c r="AP47"/>
  <c r="AR50"/>
  <c r="L46" i="10"/>
  <c r="M44"/>
  <c r="N41"/>
  <c r="N43" s="1"/>
  <c r="N42"/>
  <c r="M43"/>
  <c r="C26" i="12"/>
  <c r="C25"/>
  <c r="C24"/>
  <c r="C23"/>
  <c r="C22"/>
  <c r="C21"/>
  <c r="N45" i="10" l="1"/>
  <c r="M46"/>
  <c r="O42"/>
  <c r="O41"/>
  <c r="O43" s="1"/>
  <c r="N44"/>
  <c r="M45"/>
  <c r="O44" l="1"/>
  <c r="O46" s="1"/>
  <c r="P41"/>
  <c r="P43" s="1"/>
  <c r="P42"/>
  <c r="N46"/>
  <c r="O45"/>
  <c r="C25" i="5"/>
  <c r="P44" i="10" l="1"/>
  <c r="P46" s="1"/>
  <c r="P45"/>
  <c r="Q41"/>
  <c r="D8" i="6"/>
  <c r="D11"/>
  <c r="D7"/>
  <c r="D6"/>
  <c r="D10"/>
  <c r="E12" i="5"/>
  <c r="F9"/>
  <c r="F12" s="1"/>
  <c r="R41" i="10" l="1"/>
  <c r="R42"/>
  <c r="Q43"/>
  <c r="Q44"/>
  <c r="E25" i="5"/>
  <c r="D5" i="6"/>
  <c r="D13" s="1"/>
  <c r="G9" i="5"/>
  <c r="Q46" i="10" l="1"/>
  <c r="Q45"/>
  <c r="R43"/>
  <c r="R45" s="1"/>
  <c r="R44"/>
  <c r="S42"/>
  <c r="S41"/>
  <c r="E11" i="6"/>
  <c r="C5"/>
  <c r="C10"/>
  <c r="E10"/>
  <c r="G10" s="1"/>
  <c r="E6"/>
  <c r="G6" s="1"/>
  <c r="I8" i="10"/>
  <c r="B3" i="6"/>
  <c r="I7" i="10"/>
  <c r="B4" i="6"/>
  <c r="G12" i="5"/>
  <c r="F11" i="6"/>
  <c r="I9" i="10"/>
  <c r="F5" i="6"/>
  <c r="B5"/>
  <c r="G9" s="1"/>
  <c r="I10" i="10"/>
  <c r="B10" i="6"/>
  <c r="G12" s="1"/>
  <c r="H12" s="1"/>
  <c r="F24" i="5" s="1"/>
  <c r="E4" i="6"/>
  <c r="F7"/>
  <c r="F10"/>
  <c r="E5"/>
  <c r="G5" s="1"/>
  <c r="E7"/>
  <c r="G7" s="1"/>
  <c r="H7" s="1"/>
  <c r="B8" i="12" s="1"/>
  <c r="E8" i="6"/>
  <c r="G8" s="1"/>
  <c r="F6"/>
  <c r="F8"/>
  <c r="D24" i="12" l="1"/>
  <c r="F24" s="1"/>
  <c r="C8"/>
  <c r="D8" s="1"/>
  <c r="E8" s="1"/>
  <c r="F8" s="1"/>
  <c r="R46" i="10"/>
  <c r="S44"/>
  <c r="T41"/>
  <c r="T42"/>
  <c r="T43"/>
  <c r="S43"/>
  <c r="G11" i="6"/>
  <c r="H11"/>
  <c r="B9" i="12" s="1"/>
  <c r="H9" i="6"/>
  <c r="F21" i="5" s="1"/>
  <c r="H5" i="6"/>
  <c r="H6"/>
  <c r="B7" i="12" s="1"/>
  <c r="H8" i="6"/>
  <c r="B10" i="12" s="1"/>
  <c r="H10" i="6"/>
  <c r="F13"/>
  <c r="B13"/>
  <c r="C13"/>
  <c r="E13"/>
  <c r="S46" i="10" l="1"/>
  <c r="T44"/>
  <c r="T46" s="1"/>
  <c r="S45"/>
  <c r="U42"/>
  <c r="U41"/>
  <c r="T45"/>
  <c r="B6" i="12"/>
  <c r="C6" s="1"/>
  <c r="D6" s="1"/>
  <c r="E6" s="1"/>
  <c r="F6" s="1"/>
  <c r="D25"/>
  <c r="F25" s="1"/>
  <c r="C9"/>
  <c r="D9" s="1"/>
  <c r="E9" s="1"/>
  <c r="F9" s="1"/>
  <c r="G13" i="6"/>
  <c r="B5" i="12"/>
  <c r="C5" s="1"/>
  <c r="H13" i="6"/>
  <c r="C7" i="12"/>
  <c r="D7" s="1"/>
  <c r="E7" s="1"/>
  <c r="F7" s="1"/>
  <c r="D23"/>
  <c r="F23" s="1"/>
  <c r="D26"/>
  <c r="F26" s="1"/>
  <c r="C10"/>
  <c r="D10" s="1"/>
  <c r="E10" s="1"/>
  <c r="F10" s="1"/>
  <c r="U44" i="10" l="1"/>
  <c r="V41"/>
  <c r="V43" s="1"/>
  <c r="V42"/>
  <c r="U43"/>
  <c r="D22" i="12"/>
  <c r="F22" s="1"/>
  <c r="D21"/>
  <c r="F21" s="1"/>
  <c r="D5"/>
  <c r="E5" s="1"/>
  <c r="F5" s="1"/>
  <c r="C8" i="10"/>
  <c r="C9"/>
  <c r="C6"/>
  <c r="D6" s="1"/>
  <c r="E6" s="1"/>
  <c r="F6" s="1"/>
  <c r="C10"/>
  <c r="D10" s="1"/>
  <c r="E10" s="1"/>
  <c r="F10" s="1"/>
  <c r="C7"/>
  <c r="D7" s="1"/>
  <c r="E7" s="1"/>
  <c r="F7" s="1"/>
  <c r="C5"/>
  <c r="D25"/>
  <c r="D26"/>
  <c r="D24"/>
  <c r="D22"/>
  <c r="D21"/>
  <c r="D23"/>
  <c r="F19" i="5"/>
  <c r="F20"/>
  <c r="F22"/>
  <c r="F18"/>
  <c r="F23"/>
  <c r="F17"/>
  <c r="U46" i="10" l="1"/>
  <c r="U45"/>
  <c r="V44"/>
  <c r="V46" s="1"/>
  <c r="W42"/>
  <c r="W41"/>
  <c r="W43" s="1"/>
  <c r="V45"/>
  <c r="D5"/>
  <c r="D8"/>
  <c r="E8" s="1"/>
  <c r="F8" s="1"/>
  <c r="D9"/>
  <c r="E9" s="1"/>
  <c r="F9" s="1"/>
  <c r="F25" i="5"/>
  <c r="F29" s="1"/>
  <c r="C16" i="6" s="1"/>
  <c r="W44" i="10" l="1"/>
  <c r="W46" s="1"/>
  <c r="X41"/>
  <c r="X43" s="1"/>
  <c r="X42"/>
  <c r="W45"/>
  <c r="E5"/>
  <c r="F5" s="1"/>
  <c r="X44" l="1"/>
  <c r="X46" s="1"/>
  <c r="X45"/>
  <c r="Y42"/>
  <c r="Y41"/>
  <c r="Y43" s="1"/>
  <c r="Y44" l="1"/>
  <c r="Y46" s="1"/>
  <c r="Z41"/>
  <c r="Z43" s="1"/>
  <c r="Z42"/>
  <c r="Y45"/>
  <c r="Z45" l="1"/>
  <c r="Z44"/>
  <c r="Z46" s="1"/>
  <c r="AA42"/>
  <c r="AA41"/>
  <c r="AA43" s="1"/>
  <c r="AB41" l="1"/>
  <c r="AB42"/>
  <c r="AB43"/>
  <c r="AA45"/>
  <c r="AA44"/>
  <c r="AA46" s="1"/>
  <c r="AB44" l="1"/>
  <c r="AB46" s="1"/>
  <c r="AB45"/>
  <c r="AC42"/>
  <c r="AC41"/>
  <c r="AC43" s="1"/>
  <c r="AC44" l="1"/>
  <c r="AC46" s="1"/>
  <c r="AD41"/>
  <c r="AD43" s="1"/>
  <c r="AD42"/>
  <c r="AC45"/>
  <c r="AD44" l="1"/>
  <c r="AD46" s="1"/>
  <c r="AE42"/>
  <c r="AE41"/>
  <c r="AD45"/>
  <c r="AE44" l="1"/>
  <c r="AF41"/>
  <c r="AF43" s="1"/>
  <c r="AF42"/>
  <c r="AE43"/>
  <c r="AE45" s="1"/>
  <c r="AF45" l="1"/>
  <c r="AF44"/>
  <c r="AF46" s="1"/>
  <c r="AG42"/>
  <c r="AG41"/>
  <c r="AG43" s="1"/>
  <c r="AE46"/>
  <c r="AG45" l="1"/>
  <c r="AH41"/>
  <c r="AH42"/>
  <c r="AG44"/>
  <c r="AG46" s="1"/>
  <c r="AH44" l="1"/>
  <c r="AH43"/>
  <c r="AH45" s="1"/>
  <c r="AI42"/>
  <c r="AI41"/>
  <c r="AI43" s="1"/>
  <c r="AH46" l="1"/>
  <c r="AI45"/>
  <c r="AI44"/>
  <c r="AI46" s="1"/>
  <c r="AJ41"/>
  <c r="AJ42"/>
  <c r="AJ43"/>
  <c r="AJ45" s="1"/>
  <c r="AJ44" l="1"/>
  <c r="AJ46" s="1"/>
  <c r="AK42"/>
  <c r="AK41"/>
  <c r="AK43" s="1"/>
  <c r="AK44" l="1"/>
  <c r="AK46" s="1"/>
  <c r="AK45"/>
  <c r="AL41"/>
  <c r="AL42"/>
  <c r="AL43"/>
  <c r="AL44" l="1"/>
  <c r="AL46" s="1"/>
  <c r="AL45"/>
  <c r="AM42"/>
  <c r="AM41"/>
  <c r="AM43" s="1"/>
  <c r="AM45" l="1"/>
  <c r="AN41"/>
  <c r="AN43" s="1"/>
  <c r="AN42"/>
  <c r="AM44"/>
  <c r="AM46" s="1"/>
  <c r="AN44" l="1"/>
  <c r="AN46" s="1"/>
  <c r="AN45"/>
  <c r="AO42"/>
  <c r="AP42" s="1"/>
  <c r="AO41"/>
  <c r="AP41" s="1"/>
  <c r="C22"/>
  <c r="F22" s="1"/>
  <c r="C26"/>
  <c r="F26" s="1"/>
  <c r="C21"/>
  <c r="F21" s="1"/>
  <c r="C24"/>
  <c r="F24" s="1"/>
  <c r="C23"/>
  <c r="F23" s="1"/>
  <c r="C25"/>
  <c r="F25" s="1"/>
  <c r="AO44" l="1"/>
  <c r="AP44" s="1"/>
  <c r="AO43"/>
  <c r="AP43" s="1"/>
  <c r="AO45" l="1"/>
  <c r="AP45" s="1"/>
  <c r="AO46"/>
  <c r="AP46" s="1"/>
</calcChain>
</file>

<file path=xl/sharedStrings.xml><?xml version="1.0" encoding="utf-8"?>
<sst xmlns="http://schemas.openxmlformats.org/spreadsheetml/2006/main" count="3413" uniqueCount="79">
  <si>
    <t>PAN</t>
  </si>
  <si>
    <t>PRI</t>
  </si>
  <si>
    <t>PRD</t>
  </si>
  <si>
    <t>PT</t>
  </si>
  <si>
    <t>PVEM</t>
  </si>
  <si>
    <t>CONV</t>
  </si>
  <si>
    <t>DIAS</t>
  </si>
  <si>
    <t>TOTAL</t>
  </si>
  <si>
    <t>PAUTA</t>
  </si>
  <si>
    <t>CONTEO</t>
  </si>
  <si>
    <t>DIFERENCIA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</si>
  <si>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</si>
  <si>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</si>
  <si>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</si>
  <si>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</si>
  <si>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</si>
  <si>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</si>
  <si>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</si>
  <si>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</si>
  <si>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</si>
  <si>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</si>
  <si>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</si>
  <si>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</si>
  <si>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</si>
  <si>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</si>
  <si>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HORARIO</t>
  </si>
  <si>
    <t>10:00 - 10:59</t>
  </si>
  <si>
    <t>14:00 - 14:59</t>
  </si>
  <si>
    <t>15:00 - 15:59</t>
  </si>
  <si>
    <t>19:00 - 19:59</t>
  </si>
  <si>
    <t>20:00 - 20:59</t>
  </si>
  <si>
    <t>* Partido Local</t>
  </si>
  <si>
    <t>07:00 - 07:59</t>
  </si>
  <si>
    <t>06:00 - 06:59</t>
  </si>
  <si>
    <t>08:00 - 08:59</t>
  </si>
  <si>
    <t>09:00 - 09:59</t>
  </si>
  <si>
    <t>22:00 - 22:59</t>
  </si>
  <si>
    <t>DIARIO</t>
  </si>
  <si>
    <t>REDON</t>
  </si>
  <si>
    <t>SPOTS DEL 30%</t>
  </si>
  <si>
    <t>18:00 - 18:59</t>
  </si>
  <si>
    <t>OAXACA</t>
  </si>
  <si>
    <t>11:00 - 11:59</t>
  </si>
  <si>
    <t>12:00 - 12:59</t>
  </si>
  <si>
    <t>13:00 - 13:59</t>
  </si>
  <si>
    <t>16:00 - 16:59</t>
  </si>
  <si>
    <t>17:00 - 17:59</t>
  </si>
  <si>
    <t>21:00 a 21:59</t>
  </si>
  <si>
    <t>23:00 - 23:59</t>
  </si>
  <si>
    <t>CAMPAÑA</t>
  </si>
  <si>
    <t>PROMOCIONALES EN EL PERIODO</t>
  </si>
  <si>
    <t>PROMOCIONALES DE CAMPAÑA</t>
  </si>
  <si>
    <t xml:space="preserve">PAN
PRD
PT
CONV
COALICIÓN </t>
  </si>
  <si>
    <t>PRI
PVEM
COALICIÓN</t>
  </si>
  <si>
    <t xml:space="preserve">PAN
PRD
PT
CONV
COALICION </t>
  </si>
  <si>
    <t>PRI
PVEM
COALICIÓN</t>
  </si>
  <si>
    <t>D</t>
  </si>
  <si>
    <t>L</t>
  </si>
  <si>
    <t>Ma</t>
  </si>
  <si>
    <t>Mi</t>
  </si>
  <si>
    <t>J</t>
  </si>
  <si>
    <t>V</t>
  </si>
  <si>
    <t>S</t>
  </si>
  <si>
    <t>Coalición "Unidos por la Paz y el Progreso"</t>
  </si>
  <si>
    <t>Coalición "Por la transformación de Oaxaca"</t>
  </si>
  <si>
    <t>PAUTA DE CAMPAÑA CONCEJALES DE PARTIDOS POLÍTICOS PARA OAXACA - ELECCIÓN EXTRAORDINARIA</t>
  </si>
  <si>
    <t>PAUTA DE CAMPAÑA CONCEJALES DE PARTIDOS POLÍTICOS EN OAXACA - ELECCIÓN EXTRAORDINARIA</t>
  </si>
  <si>
    <t>PAUTA DE CAMPAÑA CONCEJALES DE PARTIDOS POLÍTICOS PARA OAXACA - ELECIÓN EXTRAORDINARIA</t>
  </si>
  <si>
    <t>OCTUBRE</t>
  </si>
  <si>
    <t>NOVIEMBRE</t>
  </si>
  <si>
    <t>PAN-C</t>
  </si>
  <si>
    <t>PRD-C</t>
  </si>
  <si>
    <t>PT-C</t>
  </si>
  <si>
    <t>CONV-C</t>
  </si>
  <si>
    <t>PRI-C</t>
  </si>
  <si>
    <t>PVEM-C</t>
  </si>
  <si>
    <t>COA 1</t>
  </si>
  <si>
    <t>COA 2</t>
  </si>
  <si>
    <t>PAUTA DE CAMPAÑA PARA LAS ELECCIONES EXTRAORDINARIAS 2010 EN EL AYUNTAMIENTO DE SAN JOSÉ ESTANCIA GRANDE, OAXACA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</si>
</sst>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00000000000"/>
  </numFmts>
  <fonts count="3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1"/>
      <color theme="9" tint="-0.249977111117893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theme="9" tint="0.59999389629810485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9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8" fillId="0" borderId="0"/>
    <xf numFmtId="0" fontId="8" fillId="0" borderId="0"/>
    <xf numFmtId="9" fontId="17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7" borderId="1" xfId="0" applyNumberFormat="1" applyFont="1" applyFill="1" applyBorder="1" applyAlignment="1" applyProtection="1">
      <alignment horizontal="center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9" fillId="0" borderId="0" xfId="0" applyFont="1"/>
    <xf numFmtId="0" fontId="7" fillId="1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18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vertical="center"/>
    </xf>
    <xf numFmtId="0" fontId="13" fillId="0" borderId="0" xfId="2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" fillId="5" borderId="1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5" fillId="6" borderId="1" xfId="0" applyNumberFormat="1" applyFont="1" applyFill="1" applyBorder="1" applyAlignment="1" applyProtection="1">
      <alignment horizontal="center"/>
    </xf>
    <xf numFmtId="0" fontId="2" fillId="8" borderId="1" xfId="0" applyNumberFormat="1" applyFont="1" applyFill="1" applyBorder="1" applyAlignment="1" applyProtection="1">
      <alignment horizontal="center"/>
    </xf>
    <xf numFmtId="0" fontId="0" fillId="0" borderId="0" xfId="0" applyBorder="1"/>
    <xf numFmtId="3" fontId="7" fillId="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9" xfId="0" applyBorder="1"/>
    <xf numFmtId="0" fontId="20" fillId="16" borderId="0" xfId="0" applyFont="1" applyFill="1" applyAlignment="1">
      <alignment horizontal="center" vertical="center"/>
    </xf>
    <xf numFmtId="0" fontId="22" fillId="16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23" fillId="16" borderId="0" xfId="0" applyNumberFormat="1" applyFont="1" applyFill="1" applyBorder="1" applyAlignment="1" applyProtection="1">
      <alignment horizontal="center"/>
    </xf>
    <xf numFmtId="0" fontId="5" fillId="16" borderId="0" xfId="0" applyFont="1" applyFill="1" applyAlignment="1">
      <alignment horizontal="center" vertical="center"/>
    </xf>
    <xf numFmtId="0" fontId="2" fillId="0" borderId="0" xfId="0" applyFont="1"/>
    <xf numFmtId="3" fontId="2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NumberFormat="1" applyFont="1" applyFill="1" applyBorder="1" applyAlignment="1" applyProtection="1">
      <alignment horizontal="center"/>
    </xf>
    <xf numFmtId="0" fontId="14" fillId="0" borderId="0" xfId="3" applyNumberFormat="1" applyFont="1" applyFill="1" applyBorder="1" applyAlignment="1" applyProtection="1">
      <alignment horizontal="center"/>
      <protection locked="0"/>
    </xf>
    <xf numFmtId="0" fontId="13" fillId="0" borderId="0" xfId="3" applyNumberFormat="1" applyFont="1" applyFill="1" applyBorder="1" applyAlignment="1" applyProtection="1">
      <alignment horizontal="center"/>
      <protection locked="0"/>
    </xf>
    <xf numFmtId="0" fontId="19" fillId="0" borderId="0" xfId="3" applyNumberFormat="1" applyFont="1" applyFill="1" applyBorder="1" applyAlignment="1" applyProtection="1">
      <alignment horizontal="center"/>
    </xf>
    <xf numFmtId="0" fontId="23" fillId="0" borderId="0" xfId="0" applyFont="1" applyFill="1" applyBorder="1" applyAlignment="1">
      <alignment horizontal="center" vertical="center"/>
    </xf>
    <xf numFmtId="1" fontId="14" fillId="0" borderId="0" xfId="3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0" fillId="18" borderId="0" xfId="0" applyFill="1"/>
    <xf numFmtId="0" fontId="2" fillId="0" borderId="0" xfId="0" applyFont="1" applyAlignment="1"/>
    <xf numFmtId="165" fontId="17" fillId="0" borderId="1" xfId="0" applyNumberFormat="1" applyFont="1" applyBorder="1" applyAlignment="1">
      <alignment vertical="center" wrapText="1"/>
    </xf>
    <xf numFmtId="165" fontId="17" fillId="0" borderId="1" xfId="0" applyNumberFormat="1" applyFont="1" applyBorder="1" applyAlignment="1">
      <alignment horizontal="right" vertical="center" wrapText="1"/>
    </xf>
    <xf numFmtId="3" fontId="2" fillId="9" borderId="7" xfId="0" applyNumberFormat="1" applyFont="1" applyFill="1" applyBorder="1" applyAlignment="1">
      <alignment horizontal="center" vertical="center"/>
    </xf>
    <xf numFmtId="0" fontId="25" fillId="17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25" fillId="3" borderId="1" xfId="0" applyFont="1" applyFill="1" applyBorder="1" applyAlignment="1">
      <alignment horizontal="center" vertical="center"/>
    </xf>
    <xf numFmtId="0" fontId="22" fillId="16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5" fillId="16" borderId="1" xfId="0" applyFont="1" applyFill="1" applyBorder="1" applyAlignment="1">
      <alignment horizontal="center" vertical="center"/>
    </xf>
    <xf numFmtId="0" fontId="23" fillId="16" borderId="1" xfId="0" applyNumberFormat="1" applyFont="1" applyFill="1" applyBorder="1" applyAlignment="1" applyProtection="1">
      <alignment horizontal="center"/>
    </xf>
    <xf numFmtId="0" fontId="26" fillId="12" borderId="1" xfId="2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26" fillId="13" borderId="1" xfId="2" applyNumberFormat="1" applyFont="1" applyFill="1" applyBorder="1" applyAlignment="1" applyProtection="1">
      <alignment horizontal="center" vertical="center"/>
    </xf>
    <xf numFmtId="0" fontId="27" fillId="0" borderId="1" xfId="2" applyNumberFormat="1" applyFont="1" applyFill="1" applyBorder="1" applyAlignment="1" applyProtection="1">
      <alignment horizontal="center" vertical="center"/>
    </xf>
    <xf numFmtId="0" fontId="28" fillId="15" borderId="1" xfId="2" applyNumberFormat="1" applyFont="1" applyFill="1" applyBorder="1" applyAlignment="1" applyProtection="1">
      <alignment horizontal="center" vertical="center"/>
    </xf>
    <xf numFmtId="0" fontId="28" fillId="11" borderId="1" xfId="2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 wrapText="1"/>
    </xf>
    <xf numFmtId="0" fontId="29" fillId="14" borderId="1" xfId="2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8" borderId="1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1" fillId="5" borderId="1" xfId="3" applyNumberFormat="1" applyFont="1" applyFill="1" applyBorder="1" applyAlignment="1" applyProtection="1">
      <alignment horizontal="center"/>
    </xf>
    <xf numFmtId="0" fontId="4" fillId="0" borderId="1" xfId="3" applyNumberFormat="1" applyFont="1" applyFill="1" applyBorder="1" applyAlignment="1" applyProtection="1">
      <alignment horizont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NumberFormat="1" applyFont="1" applyFill="1" applyBorder="1" applyAlignment="1" applyProtection="1">
      <alignment vertical="center"/>
    </xf>
    <xf numFmtId="0" fontId="13" fillId="0" borderId="0" xfId="3" applyNumberFormat="1" applyFont="1" applyFill="1" applyBorder="1" applyAlignment="1" applyProtection="1">
      <alignment vertical="center"/>
      <protection locked="0"/>
    </xf>
    <xf numFmtId="0" fontId="13" fillId="0" borderId="0" xfId="3" applyNumberFormat="1" applyFont="1" applyFill="1" applyBorder="1" applyAlignment="1" applyProtection="1">
      <alignment vertical="center"/>
    </xf>
    <xf numFmtId="0" fontId="0" fillId="18" borderId="0" xfId="0" applyFill="1" applyBorder="1"/>
    <xf numFmtId="0" fontId="4" fillId="16" borderId="3" xfId="0" applyFont="1" applyFill="1" applyBorder="1" applyAlignment="1">
      <alignment horizontal="center" vertical="center"/>
    </xf>
    <xf numFmtId="0" fontId="20" fillId="16" borderId="3" xfId="0" applyFont="1" applyFill="1" applyBorder="1" applyAlignment="1">
      <alignment horizontal="center" vertical="center"/>
    </xf>
    <xf numFmtId="0" fontId="28" fillId="0" borderId="0" xfId="2" applyNumberFormat="1" applyFont="1" applyFill="1" applyBorder="1" applyAlignment="1" applyProtection="1">
      <alignment horizontal="center" vertical="center"/>
    </xf>
    <xf numFmtId="0" fontId="28" fillId="0" borderId="0" xfId="3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right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7" fillId="0" borderId="4" xfId="0" applyNumberFormat="1" applyFont="1" applyBorder="1" applyAlignment="1">
      <alignment horizontal="right" vertical="center" wrapText="1"/>
    </xf>
    <xf numFmtId="165" fontId="17" fillId="0" borderId="3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9" borderId="5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5" fontId="0" fillId="19" borderId="4" xfId="0" applyNumberFormat="1" applyFill="1" applyBorder="1" applyAlignment="1">
      <alignment horizontal="center"/>
    </xf>
    <xf numFmtId="165" fontId="0" fillId="19" borderId="8" xfId="0" applyNumberFormat="1" applyFill="1" applyBorder="1" applyAlignment="1">
      <alignment horizontal="center"/>
    </xf>
    <xf numFmtId="165" fontId="0" fillId="19" borderId="3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19" borderId="4" xfId="0" applyNumberFormat="1" applyFont="1" applyFill="1" applyBorder="1" applyAlignment="1">
      <alignment horizontal="center" vertical="center" wrapText="1"/>
    </xf>
    <xf numFmtId="2" fontId="7" fillId="19" borderId="8" xfId="0" applyNumberFormat="1" applyFont="1" applyFill="1" applyBorder="1" applyAlignment="1">
      <alignment horizontal="center" vertical="center" wrapText="1"/>
    </xf>
    <xf numFmtId="2" fontId="7" fillId="19" borderId="3" xfId="0" applyNumberFormat="1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top" wrapText="1"/>
    </xf>
    <xf numFmtId="0" fontId="7" fillId="10" borderId="2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9" fontId="7" fillId="10" borderId="2" xfId="0" applyNumberFormat="1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/>
    </xf>
    <xf numFmtId="0" fontId="25" fillId="4" borderId="8" xfId="0" applyFont="1" applyFill="1" applyBorder="1" applyAlignment="1">
      <alignment horizontal="center"/>
    </xf>
    <xf numFmtId="0" fontId="25" fillId="4" borderId="3" xfId="0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3"/>
    <cellStyle name="Normal 3" xfId="2"/>
    <cellStyle name="Porcentual" xfId="1" builtinId="5"/>
    <cellStyle name="Porcentual 2" xfId="4"/>
  </cellStyles>
  <dxfs count="0"/>
  <tableStyles count="0" defaultTableStyle="TableStyleMedium9" defaultPivotStyle="PivotStyleLight16"/>
  <colors>
    <mruColors>
      <color rgb="FFCC99FF"/>
      <color rgb="FFFF00FF"/>
      <color rgb="FF99FF33"/>
      <color rgb="FF19C3FF"/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9"/>
  <sheetViews>
    <sheetView tabSelected="1" view="pageBreakPreview" zoomScaleNormal="90" zoomScaleSheetLayoutView="100" workbookViewId="0">
      <selection activeCell="G15" sqref="G15"/>
    </sheetView>
  </sheetViews>
  <sheetFormatPr baseColWidth="10" defaultRowHeight="15"/>
  <cols>
    <col min="1" max="1" width="3.140625" style="1" customWidth="1"/>
    <col min="2" max="2" width="14.28515625" customWidth="1"/>
    <col min="3" max="3" width="15.5703125" customWidth="1"/>
    <col min="4" max="4" width="9.42578125" customWidth="1"/>
    <col min="5" max="5" width="20.7109375" customWidth="1"/>
    <col min="6" max="6" width="21.28515625" customWidth="1"/>
    <col min="7" max="7" width="21.42578125" customWidth="1"/>
    <col min="257" max="257" width="3.140625" customWidth="1"/>
    <col min="258" max="258" width="11" bestFit="1" customWidth="1"/>
    <col min="259" max="259" width="15.5703125" customWidth="1"/>
    <col min="260" max="260" width="6.42578125" customWidth="1"/>
    <col min="261" max="261" width="18.85546875" customWidth="1"/>
    <col min="262" max="263" width="16.28515625" bestFit="1" customWidth="1"/>
    <col min="513" max="513" width="3.140625" customWidth="1"/>
    <col min="514" max="514" width="11" bestFit="1" customWidth="1"/>
    <col min="515" max="515" width="15.5703125" customWidth="1"/>
    <col min="516" max="516" width="6.42578125" customWidth="1"/>
    <col min="517" max="517" width="18.85546875" customWidth="1"/>
    <col min="518" max="519" width="16.28515625" bestFit="1" customWidth="1"/>
    <col min="769" max="769" width="3.140625" customWidth="1"/>
    <col min="770" max="770" width="11" bestFit="1" customWidth="1"/>
    <col min="771" max="771" width="15.5703125" customWidth="1"/>
    <col min="772" max="772" width="6.42578125" customWidth="1"/>
    <col min="773" max="773" width="18.85546875" customWidth="1"/>
    <col min="774" max="775" width="16.28515625" bestFit="1" customWidth="1"/>
    <col min="1025" max="1025" width="3.140625" customWidth="1"/>
    <col min="1026" max="1026" width="11" bestFit="1" customWidth="1"/>
    <col min="1027" max="1027" width="15.5703125" customWidth="1"/>
    <col min="1028" max="1028" width="6.42578125" customWidth="1"/>
    <col min="1029" max="1029" width="18.85546875" customWidth="1"/>
    <col min="1030" max="1031" width="16.28515625" bestFit="1" customWidth="1"/>
    <col min="1281" max="1281" width="3.140625" customWidth="1"/>
    <col min="1282" max="1282" width="11" bestFit="1" customWidth="1"/>
    <col min="1283" max="1283" width="15.5703125" customWidth="1"/>
    <col min="1284" max="1284" width="6.42578125" customWidth="1"/>
    <col min="1285" max="1285" width="18.85546875" customWidth="1"/>
    <col min="1286" max="1287" width="16.28515625" bestFit="1" customWidth="1"/>
    <col min="1537" max="1537" width="3.140625" customWidth="1"/>
    <col min="1538" max="1538" width="11" bestFit="1" customWidth="1"/>
    <col min="1539" max="1539" width="15.5703125" customWidth="1"/>
    <col min="1540" max="1540" width="6.42578125" customWidth="1"/>
    <col min="1541" max="1541" width="18.85546875" customWidth="1"/>
    <col min="1542" max="1543" width="16.28515625" bestFit="1" customWidth="1"/>
    <col min="1793" max="1793" width="3.140625" customWidth="1"/>
    <col min="1794" max="1794" width="11" bestFit="1" customWidth="1"/>
    <col min="1795" max="1795" width="15.5703125" customWidth="1"/>
    <col min="1796" max="1796" width="6.42578125" customWidth="1"/>
    <col min="1797" max="1797" width="18.85546875" customWidth="1"/>
    <col min="1798" max="1799" width="16.28515625" bestFit="1" customWidth="1"/>
    <col min="2049" max="2049" width="3.140625" customWidth="1"/>
    <col min="2050" max="2050" width="11" bestFit="1" customWidth="1"/>
    <col min="2051" max="2051" width="15.5703125" customWidth="1"/>
    <col min="2052" max="2052" width="6.42578125" customWidth="1"/>
    <col min="2053" max="2053" width="18.85546875" customWidth="1"/>
    <col min="2054" max="2055" width="16.28515625" bestFit="1" customWidth="1"/>
    <col min="2305" max="2305" width="3.140625" customWidth="1"/>
    <col min="2306" max="2306" width="11" bestFit="1" customWidth="1"/>
    <col min="2307" max="2307" width="15.5703125" customWidth="1"/>
    <col min="2308" max="2308" width="6.42578125" customWidth="1"/>
    <col min="2309" max="2309" width="18.85546875" customWidth="1"/>
    <col min="2310" max="2311" width="16.28515625" bestFit="1" customWidth="1"/>
    <col min="2561" max="2561" width="3.140625" customWidth="1"/>
    <col min="2562" max="2562" width="11" bestFit="1" customWidth="1"/>
    <col min="2563" max="2563" width="15.5703125" customWidth="1"/>
    <col min="2564" max="2564" width="6.42578125" customWidth="1"/>
    <col min="2565" max="2565" width="18.85546875" customWidth="1"/>
    <col min="2566" max="2567" width="16.28515625" bestFit="1" customWidth="1"/>
    <col min="2817" max="2817" width="3.140625" customWidth="1"/>
    <col min="2818" max="2818" width="11" bestFit="1" customWidth="1"/>
    <col min="2819" max="2819" width="15.5703125" customWidth="1"/>
    <col min="2820" max="2820" width="6.42578125" customWidth="1"/>
    <col min="2821" max="2821" width="18.85546875" customWidth="1"/>
    <col min="2822" max="2823" width="16.28515625" bestFit="1" customWidth="1"/>
    <col min="3073" max="3073" width="3.140625" customWidth="1"/>
    <col min="3074" max="3074" width="11" bestFit="1" customWidth="1"/>
    <col min="3075" max="3075" width="15.5703125" customWidth="1"/>
    <col min="3076" max="3076" width="6.42578125" customWidth="1"/>
    <col min="3077" max="3077" width="18.85546875" customWidth="1"/>
    <col min="3078" max="3079" width="16.28515625" bestFit="1" customWidth="1"/>
    <col min="3329" max="3329" width="3.140625" customWidth="1"/>
    <col min="3330" max="3330" width="11" bestFit="1" customWidth="1"/>
    <col min="3331" max="3331" width="15.5703125" customWidth="1"/>
    <col min="3332" max="3332" width="6.42578125" customWidth="1"/>
    <col min="3333" max="3333" width="18.85546875" customWidth="1"/>
    <col min="3334" max="3335" width="16.28515625" bestFit="1" customWidth="1"/>
    <col min="3585" max="3585" width="3.140625" customWidth="1"/>
    <col min="3586" max="3586" width="11" bestFit="1" customWidth="1"/>
    <col min="3587" max="3587" width="15.5703125" customWidth="1"/>
    <col min="3588" max="3588" width="6.42578125" customWidth="1"/>
    <col min="3589" max="3589" width="18.85546875" customWidth="1"/>
    <col min="3590" max="3591" width="16.28515625" bestFit="1" customWidth="1"/>
    <col min="3841" max="3841" width="3.140625" customWidth="1"/>
    <col min="3842" max="3842" width="11" bestFit="1" customWidth="1"/>
    <col min="3843" max="3843" width="15.5703125" customWidth="1"/>
    <col min="3844" max="3844" width="6.42578125" customWidth="1"/>
    <col min="3845" max="3845" width="18.85546875" customWidth="1"/>
    <col min="3846" max="3847" width="16.28515625" bestFit="1" customWidth="1"/>
    <col min="4097" max="4097" width="3.140625" customWidth="1"/>
    <col min="4098" max="4098" width="11" bestFit="1" customWidth="1"/>
    <col min="4099" max="4099" width="15.5703125" customWidth="1"/>
    <col min="4100" max="4100" width="6.42578125" customWidth="1"/>
    <col min="4101" max="4101" width="18.85546875" customWidth="1"/>
    <col min="4102" max="4103" width="16.28515625" bestFit="1" customWidth="1"/>
    <col min="4353" max="4353" width="3.140625" customWidth="1"/>
    <col min="4354" max="4354" width="11" bestFit="1" customWidth="1"/>
    <col min="4355" max="4355" width="15.5703125" customWidth="1"/>
    <col min="4356" max="4356" width="6.42578125" customWidth="1"/>
    <col min="4357" max="4357" width="18.85546875" customWidth="1"/>
    <col min="4358" max="4359" width="16.28515625" bestFit="1" customWidth="1"/>
    <col min="4609" max="4609" width="3.140625" customWidth="1"/>
    <col min="4610" max="4610" width="11" bestFit="1" customWidth="1"/>
    <col min="4611" max="4611" width="15.5703125" customWidth="1"/>
    <col min="4612" max="4612" width="6.42578125" customWidth="1"/>
    <col min="4613" max="4613" width="18.85546875" customWidth="1"/>
    <col min="4614" max="4615" width="16.28515625" bestFit="1" customWidth="1"/>
    <col min="4865" max="4865" width="3.140625" customWidth="1"/>
    <col min="4866" max="4866" width="11" bestFit="1" customWidth="1"/>
    <col min="4867" max="4867" width="15.5703125" customWidth="1"/>
    <col min="4868" max="4868" width="6.42578125" customWidth="1"/>
    <col min="4869" max="4869" width="18.85546875" customWidth="1"/>
    <col min="4870" max="4871" width="16.28515625" bestFit="1" customWidth="1"/>
    <col min="5121" max="5121" width="3.140625" customWidth="1"/>
    <col min="5122" max="5122" width="11" bestFit="1" customWidth="1"/>
    <col min="5123" max="5123" width="15.5703125" customWidth="1"/>
    <col min="5124" max="5124" width="6.42578125" customWidth="1"/>
    <col min="5125" max="5125" width="18.85546875" customWidth="1"/>
    <col min="5126" max="5127" width="16.28515625" bestFit="1" customWidth="1"/>
    <col min="5377" max="5377" width="3.140625" customWidth="1"/>
    <col min="5378" max="5378" width="11" bestFit="1" customWidth="1"/>
    <col min="5379" max="5379" width="15.5703125" customWidth="1"/>
    <col min="5380" max="5380" width="6.42578125" customWidth="1"/>
    <col min="5381" max="5381" width="18.85546875" customWidth="1"/>
    <col min="5382" max="5383" width="16.28515625" bestFit="1" customWidth="1"/>
    <col min="5633" max="5633" width="3.140625" customWidth="1"/>
    <col min="5634" max="5634" width="11" bestFit="1" customWidth="1"/>
    <col min="5635" max="5635" width="15.5703125" customWidth="1"/>
    <col min="5636" max="5636" width="6.42578125" customWidth="1"/>
    <col min="5637" max="5637" width="18.85546875" customWidth="1"/>
    <col min="5638" max="5639" width="16.28515625" bestFit="1" customWidth="1"/>
    <col min="5889" max="5889" width="3.140625" customWidth="1"/>
    <col min="5890" max="5890" width="11" bestFit="1" customWidth="1"/>
    <col min="5891" max="5891" width="15.5703125" customWidth="1"/>
    <col min="5892" max="5892" width="6.42578125" customWidth="1"/>
    <col min="5893" max="5893" width="18.85546875" customWidth="1"/>
    <col min="5894" max="5895" width="16.28515625" bestFit="1" customWidth="1"/>
    <col min="6145" max="6145" width="3.140625" customWidth="1"/>
    <col min="6146" max="6146" width="11" bestFit="1" customWidth="1"/>
    <col min="6147" max="6147" width="15.5703125" customWidth="1"/>
    <col min="6148" max="6148" width="6.42578125" customWidth="1"/>
    <col min="6149" max="6149" width="18.85546875" customWidth="1"/>
    <col min="6150" max="6151" width="16.28515625" bestFit="1" customWidth="1"/>
    <col min="6401" max="6401" width="3.140625" customWidth="1"/>
    <col min="6402" max="6402" width="11" bestFit="1" customWidth="1"/>
    <col min="6403" max="6403" width="15.5703125" customWidth="1"/>
    <col min="6404" max="6404" width="6.42578125" customWidth="1"/>
    <col min="6405" max="6405" width="18.85546875" customWidth="1"/>
    <col min="6406" max="6407" width="16.28515625" bestFit="1" customWidth="1"/>
    <col min="6657" max="6657" width="3.140625" customWidth="1"/>
    <col min="6658" max="6658" width="11" bestFit="1" customWidth="1"/>
    <col min="6659" max="6659" width="15.5703125" customWidth="1"/>
    <col min="6660" max="6660" width="6.42578125" customWidth="1"/>
    <col min="6661" max="6661" width="18.85546875" customWidth="1"/>
    <col min="6662" max="6663" width="16.28515625" bestFit="1" customWidth="1"/>
    <col min="6913" max="6913" width="3.140625" customWidth="1"/>
    <col min="6914" max="6914" width="11" bestFit="1" customWidth="1"/>
    <col min="6915" max="6915" width="15.5703125" customWidth="1"/>
    <col min="6916" max="6916" width="6.42578125" customWidth="1"/>
    <col min="6917" max="6917" width="18.85546875" customWidth="1"/>
    <col min="6918" max="6919" width="16.28515625" bestFit="1" customWidth="1"/>
    <col min="7169" max="7169" width="3.140625" customWidth="1"/>
    <col min="7170" max="7170" width="11" bestFit="1" customWidth="1"/>
    <col min="7171" max="7171" width="15.5703125" customWidth="1"/>
    <col min="7172" max="7172" width="6.42578125" customWidth="1"/>
    <col min="7173" max="7173" width="18.85546875" customWidth="1"/>
    <col min="7174" max="7175" width="16.28515625" bestFit="1" customWidth="1"/>
    <col min="7425" max="7425" width="3.140625" customWidth="1"/>
    <col min="7426" max="7426" width="11" bestFit="1" customWidth="1"/>
    <col min="7427" max="7427" width="15.5703125" customWidth="1"/>
    <col min="7428" max="7428" width="6.42578125" customWidth="1"/>
    <col min="7429" max="7429" width="18.85546875" customWidth="1"/>
    <col min="7430" max="7431" width="16.28515625" bestFit="1" customWidth="1"/>
    <col min="7681" max="7681" width="3.140625" customWidth="1"/>
    <col min="7682" max="7682" width="11" bestFit="1" customWidth="1"/>
    <col min="7683" max="7683" width="15.5703125" customWidth="1"/>
    <col min="7684" max="7684" width="6.42578125" customWidth="1"/>
    <col min="7685" max="7685" width="18.85546875" customWidth="1"/>
    <col min="7686" max="7687" width="16.28515625" bestFit="1" customWidth="1"/>
    <col min="7937" max="7937" width="3.140625" customWidth="1"/>
    <col min="7938" max="7938" width="11" bestFit="1" customWidth="1"/>
    <col min="7939" max="7939" width="15.5703125" customWidth="1"/>
    <col min="7940" max="7940" width="6.42578125" customWidth="1"/>
    <col min="7941" max="7941" width="18.85546875" customWidth="1"/>
    <col min="7942" max="7943" width="16.28515625" bestFit="1" customWidth="1"/>
    <col min="8193" max="8193" width="3.140625" customWidth="1"/>
    <col min="8194" max="8194" width="11" bestFit="1" customWidth="1"/>
    <col min="8195" max="8195" width="15.5703125" customWidth="1"/>
    <col min="8196" max="8196" width="6.42578125" customWidth="1"/>
    <col min="8197" max="8197" width="18.85546875" customWidth="1"/>
    <col min="8198" max="8199" width="16.28515625" bestFit="1" customWidth="1"/>
    <col min="8449" max="8449" width="3.140625" customWidth="1"/>
    <col min="8450" max="8450" width="11" bestFit="1" customWidth="1"/>
    <col min="8451" max="8451" width="15.5703125" customWidth="1"/>
    <col min="8452" max="8452" width="6.42578125" customWidth="1"/>
    <col min="8453" max="8453" width="18.85546875" customWidth="1"/>
    <col min="8454" max="8455" width="16.28515625" bestFit="1" customWidth="1"/>
    <col min="8705" max="8705" width="3.140625" customWidth="1"/>
    <col min="8706" max="8706" width="11" bestFit="1" customWidth="1"/>
    <col min="8707" max="8707" width="15.5703125" customWidth="1"/>
    <col min="8708" max="8708" width="6.42578125" customWidth="1"/>
    <col min="8709" max="8709" width="18.85546875" customWidth="1"/>
    <col min="8710" max="8711" width="16.28515625" bestFit="1" customWidth="1"/>
    <col min="8961" max="8961" width="3.140625" customWidth="1"/>
    <col min="8962" max="8962" width="11" bestFit="1" customWidth="1"/>
    <col min="8963" max="8963" width="15.5703125" customWidth="1"/>
    <col min="8964" max="8964" width="6.42578125" customWidth="1"/>
    <col min="8965" max="8965" width="18.85546875" customWidth="1"/>
    <col min="8966" max="8967" width="16.28515625" bestFit="1" customWidth="1"/>
    <col min="9217" max="9217" width="3.140625" customWidth="1"/>
    <col min="9218" max="9218" width="11" bestFit="1" customWidth="1"/>
    <col min="9219" max="9219" width="15.5703125" customWidth="1"/>
    <col min="9220" max="9220" width="6.42578125" customWidth="1"/>
    <col min="9221" max="9221" width="18.85546875" customWidth="1"/>
    <col min="9222" max="9223" width="16.28515625" bestFit="1" customWidth="1"/>
    <col min="9473" max="9473" width="3.140625" customWidth="1"/>
    <col min="9474" max="9474" width="11" bestFit="1" customWidth="1"/>
    <col min="9475" max="9475" width="15.5703125" customWidth="1"/>
    <col min="9476" max="9476" width="6.42578125" customWidth="1"/>
    <col min="9477" max="9477" width="18.85546875" customWidth="1"/>
    <col min="9478" max="9479" width="16.28515625" bestFit="1" customWidth="1"/>
    <col min="9729" max="9729" width="3.140625" customWidth="1"/>
    <col min="9730" max="9730" width="11" bestFit="1" customWidth="1"/>
    <col min="9731" max="9731" width="15.5703125" customWidth="1"/>
    <col min="9732" max="9732" width="6.42578125" customWidth="1"/>
    <col min="9733" max="9733" width="18.85546875" customWidth="1"/>
    <col min="9734" max="9735" width="16.28515625" bestFit="1" customWidth="1"/>
    <col min="9985" max="9985" width="3.140625" customWidth="1"/>
    <col min="9986" max="9986" width="11" bestFit="1" customWidth="1"/>
    <col min="9987" max="9987" width="15.5703125" customWidth="1"/>
    <col min="9988" max="9988" width="6.42578125" customWidth="1"/>
    <col min="9989" max="9989" width="18.85546875" customWidth="1"/>
    <col min="9990" max="9991" width="16.28515625" bestFit="1" customWidth="1"/>
    <col min="10241" max="10241" width="3.140625" customWidth="1"/>
    <col min="10242" max="10242" width="11" bestFit="1" customWidth="1"/>
    <col min="10243" max="10243" width="15.5703125" customWidth="1"/>
    <col min="10244" max="10244" width="6.42578125" customWidth="1"/>
    <col min="10245" max="10245" width="18.85546875" customWidth="1"/>
    <col min="10246" max="10247" width="16.28515625" bestFit="1" customWidth="1"/>
    <col min="10497" max="10497" width="3.140625" customWidth="1"/>
    <col min="10498" max="10498" width="11" bestFit="1" customWidth="1"/>
    <col min="10499" max="10499" width="15.5703125" customWidth="1"/>
    <col min="10500" max="10500" width="6.42578125" customWidth="1"/>
    <col min="10501" max="10501" width="18.85546875" customWidth="1"/>
    <col min="10502" max="10503" width="16.28515625" bestFit="1" customWidth="1"/>
    <col min="10753" max="10753" width="3.140625" customWidth="1"/>
    <col min="10754" max="10754" width="11" bestFit="1" customWidth="1"/>
    <col min="10755" max="10755" width="15.5703125" customWidth="1"/>
    <col min="10756" max="10756" width="6.42578125" customWidth="1"/>
    <col min="10757" max="10757" width="18.85546875" customWidth="1"/>
    <col min="10758" max="10759" width="16.28515625" bestFit="1" customWidth="1"/>
    <col min="11009" max="11009" width="3.140625" customWidth="1"/>
    <col min="11010" max="11010" width="11" bestFit="1" customWidth="1"/>
    <col min="11011" max="11011" width="15.5703125" customWidth="1"/>
    <col min="11012" max="11012" width="6.42578125" customWidth="1"/>
    <col min="11013" max="11013" width="18.85546875" customWidth="1"/>
    <col min="11014" max="11015" width="16.28515625" bestFit="1" customWidth="1"/>
    <col min="11265" max="11265" width="3.140625" customWidth="1"/>
    <col min="11266" max="11266" width="11" bestFit="1" customWidth="1"/>
    <col min="11267" max="11267" width="15.5703125" customWidth="1"/>
    <col min="11268" max="11268" width="6.42578125" customWidth="1"/>
    <col min="11269" max="11269" width="18.85546875" customWidth="1"/>
    <col min="11270" max="11271" width="16.28515625" bestFit="1" customWidth="1"/>
    <col min="11521" max="11521" width="3.140625" customWidth="1"/>
    <col min="11522" max="11522" width="11" bestFit="1" customWidth="1"/>
    <col min="11523" max="11523" width="15.5703125" customWidth="1"/>
    <col min="11524" max="11524" width="6.42578125" customWidth="1"/>
    <col min="11525" max="11525" width="18.85546875" customWidth="1"/>
    <col min="11526" max="11527" width="16.28515625" bestFit="1" customWidth="1"/>
    <col min="11777" max="11777" width="3.140625" customWidth="1"/>
    <col min="11778" max="11778" width="11" bestFit="1" customWidth="1"/>
    <col min="11779" max="11779" width="15.5703125" customWidth="1"/>
    <col min="11780" max="11780" width="6.42578125" customWidth="1"/>
    <col min="11781" max="11781" width="18.85546875" customWidth="1"/>
    <col min="11782" max="11783" width="16.28515625" bestFit="1" customWidth="1"/>
    <col min="12033" max="12033" width="3.140625" customWidth="1"/>
    <col min="12034" max="12034" width="11" bestFit="1" customWidth="1"/>
    <col min="12035" max="12035" width="15.5703125" customWidth="1"/>
    <col min="12036" max="12036" width="6.42578125" customWidth="1"/>
    <col min="12037" max="12037" width="18.85546875" customWidth="1"/>
    <col min="12038" max="12039" width="16.28515625" bestFit="1" customWidth="1"/>
    <col min="12289" max="12289" width="3.140625" customWidth="1"/>
    <col min="12290" max="12290" width="11" bestFit="1" customWidth="1"/>
    <col min="12291" max="12291" width="15.5703125" customWidth="1"/>
    <col min="12292" max="12292" width="6.42578125" customWidth="1"/>
    <col min="12293" max="12293" width="18.85546875" customWidth="1"/>
    <col min="12294" max="12295" width="16.28515625" bestFit="1" customWidth="1"/>
    <col min="12545" max="12545" width="3.140625" customWidth="1"/>
    <col min="12546" max="12546" width="11" bestFit="1" customWidth="1"/>
    <col min="12547" max="12547" width="15.5703125" customWidth="1"/>
    <col min="12548" max="12548" width="6.42578125" customWidth="1"/>
    <col min="12549" max="12549" width="18.85546875" customWidth="1"/>
    <col min="12550" max="12551" width="16.28515625" bestFit="1" customWidth="1"/>
    <col min="12801" max="12801" width="3.140625" customWidth="1"/>
    <col min="12802" max="12802" width="11" bestFit="1" customWidth="1"/>
    <col min="12803" max="12803" width="15.5703125" customWidth="1"/>
    <col min="12804" max="12804" width="6.42578125" customWidth="1"/>
    <col min="12805" max="12805" width="18.85546875" customWidth="1"/>
    <col min="12806" max="12807" width="16.28515625" bestFit="1" customWidth="1"/>
    <col min="13057" max="13057" width="3.140625" customWidth="1"/>
    <col min="13058" max="13058" width="11" bestFit="1" customWidth="1"/>
    <col min="13059" max="13059" width="15.5703125" customWidth="1"/>
    <col min="13060" max="13060" width="6.42578125" customWidth="1"/>
    <col min="13061" max="13061" width="18.85546875" customWidth="1"/>
    <col min="13062" max="13063" width="16.28515625" bestFit="1" customWidth="1"/>
    <col min="13313" max="13313" width="3.140625" customWidth="1"/>
    <col min="13314" max="13314" width="11" bestFit="1" customWidth="1"/>
    <col min="13315" max="13315" width="15.5703125" customWidth="1"/>
    <col min="13316" max="13316" width="6.42578125" customWidth="1"/>
    <col min="13317" max="13317" width="18.85546875" customWidth="1"/>
    <col min="13318" max="13319" width="16.28515625" bestFit="1" customWidth="1"/>
    <col min="13569" max="13569" width="3.140625" customWidth="1"/>
    <col min="13570" max="13570" width="11" bestFit="1" customWidth="1"/>
    <col min="13571" max="13571" width="15.5703125" customWidth="1"/>
    <col min="13572" max="13572" width="6.42578125" customWidth="1"/>
    <col min="13573" max="13573" width="18.85546875" customWidth="1"/>
    <col min="13574" max="13575" width="16.28515625" bestFit="1" customWidth="1"/>
    <col min="13825" max="13825" width="3.140625" customWidth="1"/>
    <col min="13826" max="13826" width="11" bestFit="1" customWidth="1"/>
    <col min="13827" max="13827" width="15.5703125" customWidth="1"/>
    <col min="13828" max="13828" width="6.42578125" customWidth="1"/>
    <col min="13829" max="13829" width="18.85546875" customWidth="1"/>
    <col min="13830" max="13831" width="16.28515625" bestFit="1" customWidth="1"/>
    <col min="14081" max="14081" width="3.140625" customWidth="1"/>
    <col min="14082" max="14082" width="11" bestFit="1" customWidth="1"/>
    <col min="14083" max="14083" width="15.5703125" customWidth="1"/>
    <col min="14084" max="14084" width="6.42578125" customWidth="1"/>
    <col min="14085" max="14085" width="18.85546875" customWidth="1"/>
    <col min="14086" max="14087" width="16.28515625" bestFit="1" customWidth="1"/>
    <col min="14337" max="14337" width="3.140625" customWidth="1"/>
    <col min="14338" max="14338" width="11" bestFit="1" customWidth="1"/>
    <col min="14339" max="14339" width="15.5703125" customWidth="1"/>
    <col min="14340" max="14340" width="6.42578125" customWidth="1"/>
    <col min="14341" max="14341" width="18.85546875" customWidth="1"/>
    <col min="14342" max="14343" width="16.28515625" bestFit="1" customWidth="1"/>
    <col min="14593" max="14593" width="3.140625" customWidth="1"/>
    <col min="14594" max="14594" width="11" bestFit="1" customWidth="1"/>
    <col min="14595" max="14595" width="15.5703125" customWidth="1"/>
    <col min="14596" max="14596" width="6.42578125" customWidth="1"/>
    <col min="14597" max="14597" width="18.85546875" customWidth="1"/>
    <col min="14598" max="14599" width="16.28515625" bestFit="1" customWidth="1"/>
    <col min="14849" max="14849" width="3.140625" customWidth="1"/>
    <col min="14850" max="14850" width="11" bestFit="1" customWidth="1"/>
    <col min="14851" max="14851" width="15.5703125" customWidth="1"/>
    <col min="14852" max="14852" width="6.42578125" customWidth="1"/>
    <col min="14853" max="14853" width="18.85546875" customWidth="1"/>
    <col min="14854" max="14855" width="16.28515625" bestFit="1" customWidth="1"/>
    <col min="15105" max="15105" width="3.140625" customWidth="1"/>
    <col min="15106" max="15106" width="11" bestFit="1" customWidth="1"/>
    <col min="15107" max="15107" width="15.5703125" customWidth="1"/>
    <col min="15108" max="15108" width="6.42578125" customWidth="1"/>
    <col min="15109" max="15109" width="18.85546875" customWidth="1"/>
    <col min="15110" max="15111" width="16.28515625" bestFit="1" customWidth="1"/>
    <col min="15361" max="15361" width="3.140625" customWidth="1"/>
    <col min="15362" max="15362" width="11" bestFit="1" customWidth="1"/>
    <col min="15363" max="15363" width="15.5703125" customWidth="1"/>
    <col min="15364" max="15364" width="6.42578125" customWidth="1"/>
    <col min="15365" max="15365" width="18.85546875" customWidth="1"/>
    <col min="15366" max="15367" width="16.28515625" bestFit="1" customWidth="1"/>
    <col min="15617" max="15617" width="3.140625" customWidth="1"/>
    <col min="15618" max="15618" width="11" bestFit="1" customWidth="1"/>
    <col min="15619" max="15619" width="15.5703125" customWidth="1"/>
    <col min="15620" max="15620" width="6.42578125" customWidth="1"/>
    <col min="15621" max="15621" width="18.85546875" customWidth="1"/>
    <col min="15622" max="15623" width="16.28515625" bestFit="1" customWidth="1"/>
    <col min="15873" max="15873" width="3.140625" customWidth="1"/>
    <col min="15874" max="15874" width="11" bestFit="1" customWidth="1"/>
    <col min="15875" max="15875" width="15.5703125" customWidth="1"/>
    <col min="15876" max="15876" width="6.42578125" customWidth="1"/>
    <col min="15877" max="15877" width="18.85546875" customWidth="1"/>
    <col min="15878" max="15879" width="16.28515625" bestFit="1" customWidth="1"/>
    <col min="16129" max="16129" width="3.140625" customWidth="1"/>
    <col min="16130" max="16130" width="11" bestFit="1" customWidth="1"/>
    <col min="16131" max="16131" width="15.5703125" customWidth="1"/>
    <col min="16132" max="16132" width="6.42578125" customWidth="1"/>
    <col min="16133" max="16133" width="18.85546875" customWidth="1"/>
    <col min="16134" max="16135" width="16.28515625" bestFit="1" customWidth="1"/>
  </cols>
  <sheetData>
    <row r="3" spans="1:9" ht="30" customHeight="1">
      <c r="B3" s="121" t="s">
        <v>78</v>
      </c>
      <c r="C3" s="122"/>
      <c r="D3" s="122"/>
      <c r="E3" s="122"/>
      <c r="F3" s="122"/>
      <c r="G3" s="122"/>
    </row>
    <row r="5" spans="1:9">
      <c r="A5"/>
      <c r="B5" s="5" t="s">
        <v>11</v>
      </c>
      <c r="C5" s="134" t="s">
        <v>41</v>
      </c>
      <c r="D5" s="134"/>
      <c r="E5" s="135"/>
      <c r="F5" s="135"/>
      <c r="G5" s="135"/>
    </row>
    <row r="7" spans="1:9" ht="14.45" customHeight="1">
      <c r="A7"/>
      <c r="B7" s="136"/>
      <c r="C7" s="117"/>
      <c r="D7" s="116" t="s">
        <v>49</v>
      </c>
      <c r="E7" s="116"/>
      <c r="F7" s="116"/>
      <c r="G7" s="116"/>
    </row>
    <row r="8" spans="1:9" ht="30">
      <c r="A8"/>
      <c r="B8" s="136"/>
      <c r="C8" s="117"/>
      <c r="D8" s="29" t="s">
        <v>6</v>
      </c>
      <c r="E8" s="29" t="s">
        <v>12</v>
      </c>
      <c r="F8" s="29" t="s">
        <v>13</v>
      </c>
      <c r="G8" s="78" t="s">
        <v>50</v>
      </c>
    </row>
    <row r="9" spans="1:9">
      <c r="A9"/>
      <c r="B9" s="117"/>
      <c r="C9" s="117"/>
      <c r="D9" s="31">
        <v>30</v>
      </c>
      <c r="E9" s="31">
        <v>18</v>
      </c>
      <c r="F9" s="31">
        <f>E9*2</f>
        <v>36</v>
      </c>
      <c r="G9" s="42">
        <f>D9*F9</f>
        <v>1080</v>
      </c>
      <c r="I9" s="79"/>
    </row>
    <row r="10" spans="1:9">
      <c r="A10"/>
      <c r="B10" s="118"/>
      <c r="C10" s="118"/>
      <c r="D10" s="7"/>
      <c r="E10" s="8"/>
      <c r="F10" s="7"/>
      <c r="G10" s="7"/>
    </row>
    <row r="11" spans="1:9">
      <c r="A11"/>
      <c r="B11" s="118"/>
      <c r="C11" s="118"/>
      <c r="D11" s="7"/>
      <c r="E11" s="7"/>
      <c r="F11" s="7"/>
      <c r="G11" s="7"/>
    </row>
    <row r="12" spans="1:9">
      <c r="A12"/>
      <c r="B12" s="112" t="s">
        <v>7</v>
      </c>
      <c r="C12" s="113"/>
      <c r="D12" s="114"/>
      <c r="E12" s="2">
        <f>SUM(E9:E11)</f>
        <v>18</v>
      </c>
      <c r="F12" s="2">
        <f>SUM(F9:F11)</f>
        <v>36</v>
      </c>
      <c r="G12" s="42">
        <f>SUM(G9:G11)</f>
        <v>1080</v>
      </c>
    </row>
    <row r="14" spans="1:9">
      <c r="A14"/>
      <c r="B14" s="119" t="s">
        <v>14</v>
      </c>
      <c r="C14" s="120"/>
      <c r="D14" s="3">
        <v>2</v>
      </c>
    </row>
    <row r="16" spans="1:9" ht="50.25" customHeight="1">
      <c r="A16"/>
      <c r="B16" s="9" t="s">
        <v>15</v>
      </c>
      <c r="C16" s="110" t="s">
        <v>16</v>
      </c>
      <c r="D16" s="110"/>
      <c r="E16" s="6" t="s">
        <v>17</v>
      </c>
      <c r="F16" s="78" t="s">
        <v>51</v>
      </c>
    </row>
    <row r="17" spans="1:9">
      <c r="A17"/>
      <c r="B17" s="128" t="s">
        <v>52</v>
      </c>
      <c r="C17" s="111">
        <v>14.827985101725339</v>
      </c>
      <c r="D17" s="111"/>
      <c r="E17" s="72">
        <f>IF(C17&gt;=D14,(C17*100)/SUMIF(C17:D24,CONCATENATE("&gt;=",D14)),0)</f>
        <v>14.827985101725337</v>
      </c>
      <c r="F17" s="30">
        <f>'CONTEOS 30-70'!H5</f>
        <v>112</v>
      </c>
      <c r="G17" s="49"/>
      <c r="H17" s="115"/>
      <c r="I17" s="115"/>
    </row>
    <row r="18" spans="1:9">
      <c r="A18"/>
      <c r="B18" s="129"/>
      <c r="C18" s="111">
        <v>21.730626624180736</v>
      </c>
      <c r="D18" s="111"/>
      <c r="E18" s="72">
        <f>IF(C18&gt;=D14,(C18*100)/SUMIF(C17:D24,CONCATENATE("&gt;=",D14)),0)</f>
        <v>21.730626624180733</v>
      </c>
      <c r="F18" s="30">
        <f>'CONTEOS 30-70'!H6</f>
        <v>164</v>
      </c>
      <c r="G18" s="49"/>
      <c r="H18" s="115"/>
      <c r="I18" s="115"/>
    </row>
    <row r="19" spans="1:9">
      <c r="A19"/>
      <c r="B19" s="129"/>
      <c r="C19" s="111">
        <v>4.0030101676122412</v>
      </c>
      <c r="D19" s="111"/>
      <c r="E19" s="72">
        <f>IF(C19&gt;=D14,(C19*100)/SUMIF(C17:D24,CONCATENATE("&gt;=",D14)),0)</f>
        <v>4.0030101676122403</v>
      </c>
      <c r="F19" s="30">
        <f>'CONTEOS 30-70'!H7</f>
        <v>30</v>
      </c>
      <c r="G19" s="49"/>
      <c r="H19" s="115"/>
      <c r="I19" s="115"/>
    </row>
    <row r="20" spans="1:9">
      <c r="A20"/>
      <c r="B20" s="129"/>
      <c r="C20" s="111">
        <v>5.4898425155825015</v>
      </c>
      <c r="D20" s="111"/>
      <c r="E20" s="72">
        <f>IF(C20&gt;=D14,(C20*100)/SUMIF(C17:D24,CONCATENATE("&gt;=",D14)),0)</f>
        <v>5.4898425155825006</v>
      </c>
      <c r="F20" s="30">
        <f>'CONTEOS 30-70'!H8</f>
        <v>41</v>
      </c>
      <c r="G20" s="49"/>
      <c r="H20" s="115"/>
      <c r="I20" s="115"/>
    </row>
    <row r="21" spans="1:9">
      <c r="A21"/>
      <c r="B21" s="130"/>
      <c r="C21" s="131"/>
      <c r="D21" s="132"/>
      <c r="E21" s="133"/>
      <c r="F21" s="76">
        <f>'CONTEOS 30-70'!H9</f>
        <v>163</v>
      </c>
      <c r="G21" s="49"/>
      <c r="H21" s="77"/>
      <c r="I21" s="77"/>
    </row>
    <row r="22" spans="1:9">
      <c r="A22"/>
      <c r="B22" s="128" t="s">
        <v>53</v>
      </c>
      <c r="C22" s="111">
        <v>51.251108811354243</v>
      </c>
      <c r="D22" s="111"/>
      <c r="E22" s="72">
        <f>IF(C22&gt;=D14,(C22*100)/SUMIF(C17:D24,CONCATENATE("&gt;=",D14)),0)</f>
        <v>51.251108811354236</v>
      </c>
      <c r="F22" s="30">
        <f>'CONTEOS 30-70'!H10</f>
        <v>387</v>
      </c>
      <c r="G22" s="49"/>
      <c r="H22" s="115"/>
      <c r="I22" s="115"/>
    </row>
    <row r="23" spans="1:9">
      <c r="A23"/>
      <c r="B23" s="129"/>
      <c r="C23" s="111">
        <v>2.6974267795449598</v>
      </c>
      <c r="D23" s="111"/>
      <c r="E23" s="72">
        <f>IF(C23&gt;=D14,(C23*100)/SUMIF(C17:D24,CONCATENATE("&gt;=",D14)),0)</f>
        <v>2.6974267795449598</v>
      </c>
      <c r="F23" s="30">
        <f>'CONTEOS 30-70'!H11</f>
        <v>20</v>
      </c>
      <c r="G23" s="49"/>
      <c r="H23" s="115"/>
      <c r="I23" s="115"/>
    </row>
    <row r="24" spans="1:9">
      <c r="A24"/>
      <c r="B24" s="130"/>
      <c r="C24" s="131"/>
      <c r="D24" s="132"/>
      <c r="E24" s="133"/>
      <c r="F24" s="76">
        <f>'CONTEOS 30-70'!H12</f>
        <v>163</v>
      </c>
      <c r="G24" s="49"/>
      <c r="H24" s="77"/>
      <c r="I24" s="77"/>
    </row>
    <row r="25" spans="1:9">
      <c r="A25"/>
      <c r="B25" s="5" t="s">
        <v>7</v>
      </c>
      <c r="C25" s="123">
        <f>SUM(C17:D24)</f>
        <v>100.00000000000001</v>
      </c>
      <c r="D25" s="124"/>
      <c r="E25" s="73">
        <f>SUM(E17:E24)</f>
        <v>100</v>
      </c>
      <c r="F25" s="43">
        <f>SUM(F17:F24)</f>
        <v>1080</v>
      </c>
    </row>
    <row r="26" spans="1:9">
      <c r="A26"/>
      <c r="G26" s="10"/>
    </row>
    <row r="27" spans="1:9" ht="15" customHeight="1">
      <c r="A27"/>
      <c r="B27" s="125" t="s">
        <v>31</v>
      </c>
      <c r="C27" s="125"/>
      <c r="D27" s="125"/>
      <c r="E27" s="125"/>
      <c r="G27" s="60"/>
    </row>
    <row r="28" spans="1:9" ht="15.75" thickBot="1">
      <c r="A28"/>
      <c r="G28" s="10"/>
    </row>
    <row r="29" spans="1:9" ht="15.75" thickBot="1">
      <c r="A29"/>
      <c r="B29" s="126" t="s">
        <v>18</v>
      </c>
      <c r="C29" s="127"/>
      <c r="D29" s="127"/>
      <c r="E29" s="127"/>
      <c r="F29" s="74">
        <f>G12-F25</f>
        <v>0</v>
      </c>
    </row>
  </sheetData>
  <dataConsolidate/>
  <mergeCells count="30">
    <mergeCell ref="B3:G3"/>
    <mergeCell ref="C25:D25"/>
    <mergeCell ref="B27:E27"/>
    <mergeCell ref="B29:E29"/>
    <mergeCell ref="C18:D18"/>
    <mergeCell ref="C19:D19"/>
    <mergeCell ref="C23:D23"/>
    <mergeCell ref="C20:D20"/>
    <mergeCell ref="C22:D22"/>
    <mergeCell ref="B17:B21"/>
    <mergeCell ref="B22:B24"/>
    <mergeCell ref="C21:E21"/>
    <mergeCell ref="C24:E24"/>
    <mergeCell ref="C5:D5"/>
    <mergeCell ref="E5:G5"/>
    <mergeCell ref="B7:C8"/>
    <mergeCell ref="D7:G7"/>
    <mergeCell ref="B9:C9"/>
    <mergeCell ref="B10:C10"/>
    <mergeCell ref="B11:C11"/>
    <mergeCell ref="B14:C14"/>
    <mergeCell ref="C16:D16"/>
    <mergeCell ref="C17:D17"/>
    <mergeCell ref="B12:D12"/>
    <mergeCell ref="H23:I23"/>
    <mergeCell ref="H17:I17"/>
    <mergeCell ref="H18:I18"/>
    <mergeCell ref="H19:I19"/>
    <mergeCell ref="H20:I20"/>
    <mergeCell ref="H22:I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6"/>
  <sheetViews>
    <sheetView view="pageBreakPreview" zoomScale="80" zoomScaleNormal="80" zoomScaleSheetLayoutView="80" workbookViewId="0">
      <selection activeCell="A3" sqref="A3:A4"/>
    </sheetView>
  </sheetViews>
  <sheetFormatPr baseColWidth="10" defaultRowHeight="12.75"/>
  <cols>
    <col min="1" max="1" width="26" style="11" customWidth="1"/>
    <col min="2" max="2" width="17.85546875" style="11" customWidth="1"/>
    <col min="3" max="3" width="16.28515625" style="11" customWidth="1"/>
    <col min="4" max="4" width="20" style="11" customWidth="1"/>
    <col min="5" max="5" width="29" style="11" customWidth="1"/>
    <col min="6" max="6" width="20.28515625" style="11" customWidth="1"/>
    <col min="7" max="7" width="14.5703125" style="11" customWidth="1"/>
    <col min="8" max="8" width="16.42578125" style="11" customWidth="1"/>
    <col min="9" max="256" width="11.42578125" style="11"/>
    <col min="257" max="257" width="26" style="11" customWidth="1"/>
    <col min="258" max="260" width="20" style="11" customWidth="1"/>
    <col min="261" max="261" width="30.85546875" style="11" bestFit="1" customWidth="1"/>
    <col min="262" max="262" width="26.7109375" style="11" bestFit="1" customWidth="1"/>
    <col min="263" max="263" width="15.85546875" style="11" customWidth="1"/>
    <col min="264" max="264" width="16.42578125" style="11" customWidth="1"/>
    <col min="265" max="512" width="11.42578125" style="11"/>
    <col min="513" max="513" width="26" style="11" customWidth="1"/>
    <col min="514" max="516" width="20" style="11" customWidth="1"/>
    <col min="517" max="517" width="30.85546875" style="11" bestFit="1" customWidth="1"/>
    <col min="518" max="518" width="26.7109375" style="11" bestFit="1" customWidth="1"/>
    <col min="519" max="519" width="15.85546875" style="11" customWidth="1"/>
    <col min="520" max="520" width="16.42578125" style="11" customWidth="1"/>
    <col min="521" max="768" width="11.42578125" style="11"/>
    <col min="769" max="769" width="26" style="11" customWidth="1"/>
    <col min="770" max="772" width="20" style="11" customWidth="1"/>
    <col min="773" max="773" width="30.85546875" style="11" bestFit="1" customWidth="1"/>
    <col min="774" max="774" width="26.7109375" style="11" bestFit="1" customWidth="1"/>
    <col min="775" max="775" width="15.85546875" style="11" customWidth="1"/>
    <col min="776" max="776" width="16.42578125" style="11" customWidth="1"/>
    <col min="777" max="1024" width="11.42578125" style="11"/>
    <col min="1025" max="1025" width="26" style="11" customWidth="1"/>
    <col min="1026" max="1028" width="20" style="11" customWidth="1"/>
    <col min="1029" max="1029" width="30.85546875" style="11" bestFit="1" customWidth="1"/>
    <col min="1030" max="1030" width="26.7109375" style="11" bestFit="1" customWidth="1"/>
    <col min="1031" max="1031" width="15.85546875" style="11" customWidth="1"/>
    <col min="1032" max="1032" width="16.42578125" style="11" customWidth="1"/>
    <col min="1033" max="1280" width="11.42578125" style="11"/>
    <col min="1281" max="1281" width="26" style="11" customWidth="1"/>
    <col min="1282" max="1284" width="20" style="11" customWidth="1"/>
    <col min="1285" max="1285" width="30.85546875" style="11" bestFit="1" customWidth="1"/>
    <col min="1286" max="1286" width="26.7109375" style="11" bestFit="1" customWidth="1"/>
    <col min="1287" max="1287" width="15.85546875" style="11" customWidth="1"/>
    <col min="1288" max="1288" width="16.42578125" style="11" customWidth="1"/>
    <col min="1289" max="1536" width="11.42578125" style="11"/>
    <col min="1537" max="1537" width="26" style="11" customWidth="1"/>
    <col min="1538" max="1540" width="20" style="11" customWidth="1"/>
    <col min="1541" max="1541" width="30.85546875" style="11" bestFit="1" customWidth="1"/>
    <col min="1542" max="1542" width="26.7109375" style="11" bestFit="1" customWidth="1"/>
    <col min="1543" max="1543" width="15.85546875" style="11" customWidth="1"/>
    <col min="1544" max="1544" width="16.42578125" style="11" customWidth="1"/>
    <col min="1545" max="1792" width="11.42578125" style="11"/>
    <col min="1793" max="1793" width="26" style="11" customWidth="1"/>
    <col min="1794" max="1796" width="20" style="11" customWidth="1"/>
    <col min="1797" max="1797" width="30.85546875" style="11" bestFit="1" customWidth="1"/>
    <col min="1798" max="1798" width="26.7109375" style="11" bestFit="1" customWidth="1"/>
    <col min="1799" max="1799" width="15.85546875" style="11" customWidth="1"/>
    <col min="1800" max="1800" width="16.42578125" style="11" customWidth="1"/>
    <col min="1801" max="2048" width="11.42578125" style="11"/>
    <col min="2049" max="2049" width="26" style="11" customWidth="1"/>
    <col min="2050" max="2052" width="20" style="11" customWidth="1"/>
    <col min="2053" max="2053" width="30.85546875" style="11" bestFit="1" customWidth="1"/>
    <col min="2054" max="2054" width="26.7109375" style="11" bestFit="1" customWidth="1"/>
    <col min="2055" max="2055" width="15.85546875" style="11" customWidth="1"/>
    <col min="2056" max="2056" width="16.42578125" style="11" customWidth="1"/>
    <col min="2057" max="2304" width="11.42578125" style="11"/>
    <col min="2305" max="2305" width="26" style="11" customWidth="1"/>
    <col min="2306" max="2308" width="20" style="11" customWidth="1"/>
    <col min="2309" max="2309" width="30.85546875" style="11" bestFit="1" customWidth="1"/>
    <col min="2310" max="2310" width="26.7109375" style="11" bestFit="1" customWidth="1"/>
    <col min="2311" max="2311" width="15.85546875" style="11" customWidth="1"/>
    <col min="2312" max="2312" width="16.42578125" style="11" customWidth="1"/>
    <col min="2313" max="2560" width="11.42578125" style="11"/>
    <col min="2561" max="2561" width="26" style="11" customWidth="1"/>
    <col min="2562" max="2564" width="20" style="11" customWidth="1"/>
    <col min="2565" max="2565" width="30.85546875" style="11" bestFit="1" customWidth="1"/>
    <col min="2566" max="2566" width="26.7109375" style="11" bestFit="1" customWidth="1"/>
    <col min="2567" max="2567" width="15.85546875" style="11" customWidth="1"/>
    <col min="2568" max="2568" width="16.42578125" style="11" customWidth="1"/>
    <col min="2569" max="2816" width="11.42578125" style="11"/>
    <col min="2817" max="2817" width="26" style="11" customWidth="1"/>
    <col min="2818" max="2820" width="20" style="11" customWidth="1"/>
    <col min="2821" max="2821" width="30.85546875" style="11" bestFit="1" customWidth="1"/>
    <col min="2822" max="2822" width="26.7109375" style="11" bestFit="1" customWidth="1"/>
    <col min="2823" max="2823" width="15.85546875" style="11" customWidth="1"/>
    <col min="2824" max="2824" width="16.42578125" style="11" customWidth="1"/>
    <col min="2825" max="3072" width="11.42578125" style="11"/>
    <col min="3073" max="3073" width="26" style="11" customWidth="1"/>
    <col min="3074" max="3076" width="20" style="11" customWidth="1"/>
    <col min="3077" max="3077" width="30.85546875" style="11" bestFit="1" customWidth="1"/>
    <col min="3078" max="3078" width="26.7109375" style="11" bestFit="1" customWidth="1"/>
    <col min="3079" max="3079" width="15.85546875" style="11" customWidth="1"/>
    <col min="3080" max="3080" width="16.42578125" style="11" customWidth="1"/>
    <col min="3081" max="3328" width="11.42578125" style="11"/>
    <col min="3329" max="3329" width="26" style="11" customWidth="1"/>
    <col min="3330" max="3332" width="20" style="11" customWidth="1"/>
    <col min="3333" max="3333" width="30.85546875" style="11" bestFit="1" customWidth="1"/>
    <col min="3334" max="3334" width="26.7109375" style="11" bestFit="1" customWidth="1"/>
    <col min="3335" max="3335" width="15.85546875" style="11" customWidth="1"/>
    <col min="3336" max="3336" width="16.42578125" style="11" customWidth="1"/>
    <col min="3337" max="3584" width="11.42578125" style="11"/>
    <col min="3585" max="3585" width="26" style="11" customWidth="1"/>
    <col min="3586" max="3588" width="20" style="11" customWidth="1"/>
    <col min="3589" max="3589" width="30.85546875" style="11" bestFit="1" customWidth="1"/>
    <col min="3590" max="3590" width="26.7109375" style="11" bestFit="1" customWidth="1"/>
    <col min="3591" max="3591" width="15.85546875" style="11" customWidth="1"/>
    <col min="3592" max="3592" width="16.42578125" style="11" customWidth="1"/>
    <col min="3593" max="3840" width="11.42578125" style="11"/>
    <col min="3841" max="3841" width="26" style="11" customWidth="1"/>
    <col min="3842" max="3844" width="20" style="11" customWidth="1"/>
    <col min="3845" max="3845" width="30.85546875" style="11" bestFit="1" customWidth="1"/>
    <col min="3846" max="3846" width="26.7109375" style="11" bestFit="1" customWidth="1"/>
    <col min="3847" max="3847" width="15.85546875" style="11" customWidth="1"/>
    <col min="3848" max="3848" width="16.42578125" style="11" customWidth="1"/>
    <col min="3849" max="4096" width="11.42578125" style="11"/>
    <col min="4097" max="4097" width="26" style="11" customWidth="1"/>
    <col min="4098" max="4100" width="20" style="11" customWidth="1"/>
    <col min="4101" max="4101" width="30.85546875" style="11" bestFit="1" customWidth="1"/>
    <col min="4102" max="4102" width="26.7109375" style="11" bestFit="1" customWidth="1"/>
    <col min="4103" max="4103" width="15.85546875" style="11" customWidth="1"/>
    <col min="4104" max="4104" width="16.42578125" style="11" customWidth="1"/>
    <col min="4105" max="4352" width="11.42578125" style="11"/>
    <col min="4353" max="4353" width="26" style="11" customWidth="1"/>
    <col min="4354" max="4356" width="20" style="11" customWidth="1"/>
    <col min="4357" max="4357" width="30.85546875" style="11" bestFit="1" customWidth="1"/>
    <col min="4358" max="4358" width="26.7109375" style="11" bestFit="1" customWidth="1"/>
    <col min="4359" max="4359" width="15.85546875" style="11" customWidth="1"/>
    <col min="4360" max="4360" width="16.42578125" style="11" customWidth="1"/>
    <col min="4361" max="4608" width="11.42578125" style="11"/>
    <col min="4609" max="4609" width="26" style="11" customWidth="1"/>
    <col min="4610" max="4612" width="20" style="11" customWidth="1"/>
    <col min="4613" max="4613" width="30.85546875" style="11" bestFit="1" customWidth="1"/>
    <col min="4614" max="4614" width="26.7109375" style="11" bestFit="1" customWidth="1"/>
    <col min="4615" max="4615" width="15.85546875" style="11" customWidth="1"/>
    <col min="4616" max="4616" width="16.42578125" style="11" customWidth="1"/>
    <col min="4617" max="4864" width="11.42578125" style="11"/>
    <col min="4865" max="4865" width="26" style="11" customWidth="1"/>
    <col min="4866" max="4868" width="20" style="11" customWidth="1"/>
    <col min="4869" max="4869" width="30.85546875" style="11" bestFit="1" customWidth="1"/>
    <col min="4870" max="4870" width="26.7109375" style="11" bestFit="1" customWidth="1"/>
    <col min="4871" max="4871" width="15.85546875" style="11" customWidth="1"/>
    <col min="4872" max="4872" width="16.42578125" style="11" customWidth="1"/>
    <col min="4873" max="5120" width="11.42578125" style="11"/>
    <col min="5121" max="5121" width="26" style="11" customWidth="1"/>
    <col min="5122" max="5124" width="20" style="11" customWidth="1"/>
    <col min="5125" max="5125" width="30.85546875" style="11" bestFit="1" customWidth="1"/>
    <col min="5126" max="5126" width="26.7109375" style="11" bestFit="1" customWidth="1"/>
    <col min="5127" max="5127" width="15.85546875" style="11" customWidth="1"/>
    <col min="5128" max="5128" width="16.42578125" style="11" customWidth="1"/>
    <col min="5129" max="5376" width="11.42578125" style="11"/>
    <col min="5377" max="5377" width="26" style="11" customWidth="1"/>
    <col min="5378" max="5380" width="20" style="11" customWidth="1"/>
    <col min="5381" max="5381" width="30.85546875" style="11" bestFit="1" customWidth="1"/>
    <col min="5382" max="5382" width="26.7109375" style="11" bestFit="1" customWidth="1"/>
    <col min="5383" max="5383" width="15.85546875" style="11" customWidth="1"/>
    <col min="5384" max="5384" width="16.42578125" style="11" customWidth="1"/>
    <col min="5385" max="5632" width="11.42578125" style="11"/>
    <col min="5633" max="5633" width="26" style="11" customWidth="1"/>
    <col min="5634" max="5636" width="20" style="11" customWidth="1"/>
    <col min="5637" max="5637" width="30.85546875" style="11" bestFit="1" customWidth="1"/>
    <col min="5638" max="5638" width="26.7109375" style="11" bestFit="1" customWidth="1"/>
    <col min="5639" max="5639" width="15.85546875" style="11" customWidth="1"/>
    <col min="5640" max="5640" width="16.42578125" style="11" customWidth="1"/>
    <col min="5641" max="5888" width="11.42578125" style="11"/>
    <col min="5889" max="5889" width="26" style="11" customWidth="1"/>
    <col min="5890" max="5892" width="20" style="11" customWidth="1"/>
    <col min="5893" max="5893" width="30.85546875" style="11" bestFit="1" customWidth="1"/>
    <col min="5894" max="5894" width="26.7109375" style="11" bestFit="1" customWidth="1"/>
    <col min="5895" max="5895" width="15.85546875" style="11" customWidth="1"/>
    <col min="5896" max="5896" width="16.42578125" style="11" customWidth="1"/>
    <col min="5897" max="6144" width="11.42578125" style="11"/>
    <col min="6145" max="6145" width="26" style="11" customWidth="1"/>
    <col min="6146" max="6148" width="20" style="11" customWidth="1"/>
    <col min="6149" max="6149" width="30.85546875" style="11" bestFit="1" customWidth="1"/>
    <col min="6150" max="6150" width="26.7109375" style="11" bestFit="1" customWidth="1"/>
    <col min="6151" max="6151" width="15.85546875" style="11" customWidth="1"/>
    <col min="6152" max="6152" width="16.42578125" style="11" customWidth="1"/>
    <col min="6153" max="6400" width="11.42578125" style="11"/>
    <col min="6401" max="6401" width="26" style="11" customWidth="1"/>
    <col min="6402" max="6404" width="20" style="11" customWidth="1"/>
    <col min="6405" max="6405" width="30.85546875" style="11" bestFit="1" customWidth="1"/>
    <col min="6406" max="6406" width="26.7109375" style="11" bestFit="1" customWidth="1"/>
    <col min="6407" max="6407" width="15.85546875" style="11" customWidth="1"/>
    <col min="6408" max="6408" width="16.42578125" style="11" customWidth="1"/>
    <col min="6409" max="6656" width="11.42578125" style="11"/>
    <col min="6657" max="6657" width="26" style="11" customWidth="1"/>
    <col min="6658" max="6660" width="20" style="11" customWidth="1"/>
    <col min="6661" max="6661" width="30.85546875" style="11" bestFit="1" customWidth="1"/>
    <col min="6662" max="6662" width="26.7109375" style="11" bestFit="1" customWidth="1"/>
    <col min="6663" max="6663" width="15.85546875" style="11" customWidth="1"/>
    <col min="6664" max="6664" width="16.42578125" style="11" customWidth="1"/>
    <col min="6665" max="6912" width="11.42578125" style="11"/>
    <col min="6913" max="6913" width="26" style="11" customWidth="1"/>
    <col min="6914" max="6916" width="20" style="11" customWidth="1"/>
    <col min="6917" max="6917" width="30.85546875" style="11" bestFit="1" customWidth="1"/>
    <col min="6918" max="6918" width="26.7109375" style="11" bestFit="1" customWidth="1"/>
    <col min="6919" max="6919" width="15.85546875" style="11" customWidth="1"/>
    <col min="6920" max="6920" width="16.42578125" style="11" customWidth="1"/>
    <col min="6921" max="7168" width="11.42578125" style="11"/>
    <col min="7169" max="7169" width="26" style="11" customWidth="1"/>
    <col min="7170" max="7172" width="20" style="11" customWidth="1"/>
    <col min="7173" max="7173" width="30.85546875" style="11" bestFit="1" customWidth="1"/>
    <col min="7174" max="7174" width="26.7109375" style="11" bestFit="1" customWidth="1"/>
    <col min="7175" max="7175" width="15.85546875" style="11" customWidth="1"/>
    <col min="7176" max="7176" width="16.42578125" style="11" customWidth="1"/>
    <col min="7177" max="7424" width="11.42578125" style="11"/>
    <col min="7425" max="7425" width="26" style="11" customWidth="1"/>
    <col min="7426" max="7428" width="20" style="11" customWidth="1"/>
    <col min="7429" max="7429" width="30.85546875" style="11" bestFit="1" customWidth="1"/>
    <col min="7430" max="7430" width="26.7109375" style="11" bestFit="1" customWidth="1"/>
    <col min="7431" max="7431" width="15.85546875" style="11" customWidth="1"/>
    <col min="7432" max="7432" width="16.42578125" style="11" customWidth="1"/>
    <col min="7433" max="7680" width="11.42578125" style="11"/>
    <col min="7681" max="7681" width="26" style="11" customWidth="1"/>
    <col min="7682" max="7684" width="20" style="11" customWidth="1"/>
    <col min="7685" max="7685" width="30.85546875" style="11" bestFit="1" customWidth="1"/>
    <col min="7686" max="7686" width="26.7109375" style="11" bestFit="1" customWidth="1"/>
    <col min="7687" max="7687" width="15.85546875" style="11" customWidth="1"/>
    <col min="7688" max="7688" width="16.42578125" style="11" customWidth="1"/>
    <col min="7689" max="7936" width="11.42578125" style="11"/>
    <col min="7937" max="7937" width="26" style="11" customWidth="1"/>
    <col min="7938" max="7940" width="20" style="11" customWidth="1"/>
    <col min="7941" max="7941" width="30.85546875" style="11" bestFit="1" customWidth="1"/>
    <col min="7942" max="7942" width="26.7109375" style="11" bestFit="1" customWidth="1"/>
    <col min="7943" max="7943" width="15.85546875" style="11" customWidth="1"/>
    <col min="7944" max="7944" width="16.42578125" style="11" customWidth="1"/>
    <col min="7945" max="8192" width="11.42578125" style="11"/>
    <col min="8193" max="8193" width="26" style="11" customWidth="1"/>
    <col min="8194" max="8196" width="20" style="11" customWidth="1"/>
    <col min="8197" max="8197" width="30.85546875" style="11" bestFit="1" customWidth="1"/>
    <col min="8198" max="8198" width="26.7109375" style="11" bestFit="1" customWidth="1"/>
    <col min="8199" max="8199" width="15.85546875" style="11" customWidth="1"/>
    <col min="8200" max="8200" width="16.42578125" style="11" customWidth="1"/>
    <col min="8201" max="8448" width="11.42578125" style="11"/>
    <col min="8449" max="8449" width="26" style="11" customWidth="1"/>
    <col min="8450" max="8452" width="20" style="11" customWidth="1"/>
    <col min="8453" max="8453" width="30.85546875" style="11" bestFit="1" customWidth="1"/>
    <col min="8454" max="8454" width="26.7109375" style="11" bestFit="1" customWidth="1"/>
    <col min="8455" max="8455" width="15.85546875" style="11" customWidth="1"/>
    <col min="8456" max="8456" width="16.42578125" style="11" customWidth="1"/>
    <col min="8457" max="8704" width="11.42578125" style="11"/>
    <col min="8705" max="8705" width="26" style="11" customWidth="1"/>
    <col min="8706" max="8708" width="20" style="11" customWidth="1"/>
    <col min="8709" max="8709" width="30.85546875" style="11" bestFit="1" customWidth="1"/>
    <col min="8710" max="8710" width="26.7109375" style="11" bestFit="1" customWidth="1"/>
    <col min="8711" max="8711" width="15.85546875" style="11" customWidth="1"/>
    <col min="8712" max="8712" width="16.42578125" style="11" customWidth="1"/>
    <col min="8713" max="8960" width="11.42578125" style="11"/>
    <col min="8961" max="8961" width="26" style="11" customWidth="1"/>
    <col min="8962" max="8964" width="20" style="11" customWidth="1"/>
    <col min="8965" max="8965" width="30.85546875" style="11" bestFit="1" customWidth="1"/>
    <col min="8966" max="8966" width="26.7109375" style="11" bestFit="1" customWidth="1"/>
    <col min="8967" max="8967" width="15.85546875" style="11" customWidth="1"/>
    <col min="8968" max="8968" width="16.42578125" style="11" customWidth="1"/>
    <col min="8969" max="9216" width="11.42578125" style="11"/>
    <col min="9217" max="9217" width="26" style="11" customWidth="1"/>
    <col min="9218" max="9220" width="20" style="11" customWidth="1"/>
    <col min="9221" max="9221" width="30.85546875" style="11" bestFit="1" customWidth="1"/>
    <col min="9222" max="9222" width="26.7109375" style="11" bestFit="1" customWidth="1"/>
    <col min="9223" max="9223" width="15.85546875" style="11" customWidth="1"/>
    <col min="9224" max="9224" width="16.42578125" style="11" customWidth="1"/>
    <col min="9225" max="9472" width="11.42578125" style="11"/>
    <col min="9473" max="9473" width="26" style="11" customWidth="1"/>
    <col min="9474" max="9476" width="20" style="11" customWidth="1"/>
    <col min="9477" max="9477" width="30.85546875" style="11" bestFit="1" customWidth="1"/>
    <col min="9478" max="9478" width="26.7109375" style="11" bestFit="1" customWidth="1"/>
    <col min="9479" max="9479" width="15.85546875" style="11" customWidth="1"/>
    <col min="9480" max="9480" width="16.42578125" style="11" customWidth="1"/>
    <col min="9481" max="9728" width="11.42578125" style="11"/>
    <col min="9729" max="9729" width="26" style="11" customWidth="1"/>
    <col min="9730" max="9732" width="20" style="11" customWidth="1"/>
    <col min="9733" max="9733" width="30.85546875" style="11" bestFit="1" customWidth="1"/>
    <col min="9734" max="9734" width="26.7109375" style="11" bestFit="1" customWidth="1"/>
    <col min="9735" max="9735" width="15.85546875" style="11" customWidth="1"/>
    <col min="9736" max="9736" width="16.42578125" style="11" customWidth="1"/>
    <col min="9737" max="9984" width="11.42578125" style="11"/>
    <col min="9985" max="9985" width="26" style="11" customWidth="1"/>
    <col min="9986" max="9988" width="20" style="11" customWidth="1"/>
    <col min="9989" max="9989" width="30.85546875" style="11" bestFit="1" customWidth="1"/>
    <col min="9990" max="9990" width="26.7109375" style="11" bestFit="1" customWidth="1"/>
    <col min="9991" max="9991" width="15.85546875" style="11" customWidth="1"/>
    <col min="9992" max="9992" width="16.42578125" style="11" customWidth="1"/>
    <col min="9993" max="10240" width="11.42578125" style="11"/>
    <col min="10241" max="10241" width="26" style="11" customWidth="1"/>
    <col min="10242" max="10244" width="20" style="11" customWidth="1"/>
    <col min="10245" max="10245" width="30.85546875" style="11" bestFit="1" customWidth="1"/>
    <col min="10246" max="10246" width="26.7109375" style="11" bestFit="1" customWidth="1"/>
    <col min="10247" max="10247" width="15.85546875" style="11" customWidth="1"/>
    <col min="10248" max="10248" width="16.42578125" style="11" customWidth="1"/>
    <col min="10249" max="10496" width="11.42578125" style="11"/>
    <col min="10497" max="10497" width="26" style="11" customWidth="1"/>
    <col min="10498" max="10500" width="20" style="11" customWidth="1"/>
    <col min="10501" max="10501" width="30.85546875" style="11" bestFit="1" customWidth="1"/>
    <col min="10502" max="10502" width="26.7109375" style="11" bestFit="1" customWidth="1"/>
    <col min="10503" max="10503" width="15.85546875" style="11" customWidth="1"/>
    <col min="10504" max="10504" width="16.42578125" style="11" customWidth="1"/>
    <col min="10505" max="10752" width="11.42578125" style="11"/>
    <col min="10753" max="10753" width="26" style="11" customWidth="1"/>
    <col min="10754" max="10756" width="20" style="11" customWidth="1"/>
    <col min="10757" max="10757" width="30.85546875" style="11" bestFit="1" customWidth="1"/>
    <col min="10758" max="10758" width="26.7109375" style="11" bestFit="1" customWidth="1"/>
    <col min="10759" max="10759" width="15.85546875" style="11" customWidth="1"/>
    <col min="10760" max="10760" width="16.42578125" style="11" customWidth="1"/>
    <col min="10761" max="11008" width="11.42578125" style="11"/>
    <col min="11009" max="11009" width="26" style="11" customWidth="1"/>
    <col min="11010" max="11012" width="20" style="11" customWidth="1"/>
    <col min="11013" max="11013" width="30.85546875" style="11" bestFit="1" customWidth="1"/>
    <col min="11014" max="11014" width="26.7109375" style="11" bestFit="1" customWidth="1"/>
    <col min="11015" max="11015" width="15.85546875" style="11" customWidth="1"/>
    <col min="11016" max="11016" width="16.42578125" style="11" customWidth="1"/>
    <col min="11017" max="11264" width="11.42578125" style="11"/>
    <col min="11265" max="11265" width="26" style="11" customWidth="1"/>
    <col min="11266" max="11268" width="20" style="11" customWidth="1"/>
    <col min="11269" max="11269" width="30.85546875" style="11" bestFit="1" customWidth="1"/>
    <col min="11270" max="11270" width="26.7109375" style="11" bestFit="1" customWidth="1"/>
    <col min="11271" max="11271" width="15.85546875" style="11" customWidth="1"/>
    <col min="11272" max="11272" width="16.42578125" style="11" customWidth="1"/>
    <col min="11273" max="11520" width="11.42578125" style="11"/>
    <col min="11521" max="11521" width="26" style="11" customWidth="1"/>
    <col min="11522" max="11524" width="20" style="11" customWidth="1"/>
    <col min="11525" max="11525" width="30.85546875" style="11" bestFit="1" customWidth="1"/>
    <col min="11526" max="11526" width="26.7109375" style="11" bestFit="1" customWidth="1"/>
    <col min="11527" max="11527" width="15.85546875" style="11" customWidth="1"/>
    <col min="11528" max="11528" width="16.42578125" style="11" customWidth="1"/>
    <col min="11529" max="11776" width="11.42578125" style="11"/>
    <col min="11777" max="11777" width="26" style="11" customWidth="1"/>
    <col min="11778" max="11780" width="20" style="11" customWidth="1"/>
    <col min="11781" max="11781" width="30.85546875" style="11" bestFit="1" customWidth="1"/>
    <col min="11782" max="11782" width="26.7109375" style="11" bestFit="1" customWidth="1"/>
    <col min="11783" max="11783" width="15.85546875" style="11" customWidth="1"/>
    <col min="11784" max="11784" width="16.42578125" style="11" customWidth="1"/>
    <col min="11785" max="12032" width="11.42578125" style="11"/>
    <col min="12033" max="12033" width="26" style="11" customWidth="1"/>
    <col min="12034" max="12036" width="20" style="11" customWidth="1"/>
    <col min="12037" max="12037" width="30.85546875" style="11" bestFit="1" customWidth="1"/>
    <col min="12038" max="12038" width="26.7109375" style="11" bestFit="1" customWidth="1"/>
    <col min="12039" max="12039" width="15.85546875" style="11" customWidth="1"/>
    <col min="12040" max="12040" width="16.42578125" style="11" customWidth="1"/>
    <col min="12041" max="12288" width="11.42578125" style="11"/>
    <col min="12289" max="12289" width="26" style="11" customWidth="1"/>
    <col min="12290" max="12292" width="20" style="11" customWidth="1"/>
    <col min="12293" max="12293" width="30.85546875" style="11" bestFit="1" customWidth="1"/>
    <col min="12294" max="12294" width="26.7109375" style="11" bestFit="1" customWidth="1"/>
    <col min="12295" max="12295" width="15.85546875" style="11" customWidth="1"/>
    <col min="12296" max="12296" width="16.42578125" style="11" customWidth="1"/>
    <col min="12297" max="12544" width="11.42578125" style="11"/>
    <col min="12545" max="12545" width="26" style="11" customWidth="1"/>
    <col min="12546" max="12548" width="20" style="11" customWidth="1"/>
    <col min="12549" max="12549" width="30.85546875" style="11" bestFit="1" customWidth="1"/>
    <col min="12550" max="12550" width="26.7109375" style="11" bestFit="1" customWidth="1"/>
    <col min="12551" max="12551" width="15.85546875" style="11" customWidth="1"/>
    <col min="12552" max="12552" width="16.42578125" style="11" customWidth="1"/>
    <col min="12553" max="12800" width="11.42578125" style="11"/>
    <col min="12801" max="12801" width="26" style="11" customWidth="1"/>
    <col min="12802" max="12804" width="20" style="11" customWidth="1"/>
    <col min="12805" max="12805" width="30.85546875" style="11" bestFit="1" customWidth="1"/>
    <col min="12806" max="12806" width="26.7109375" style="11" bestFit="1" customWidth="1"/>
    <col min="12807" max="12807" width="15.85546875" style="11" customWidth="1"/>
    <col min="12808" max="12808" width="16.42578125" style="11" customWidth="1"/>
    <col min="12809" max="13056" width="11.42578125" style="11"/>
    <col min="13057" max="13057" width="26" style="11" customWidth="1"/>
    <col min="13058" max="13060" width="20" style="11" customWidth="1"/>
    <col min="13061" max="13061" width="30.85546875" style="11" bestFit="1" customWidth="1"/>
    <col min="13062" max="13062" width="26.7109375" style="11" bestFit="1" customWidth="1"/>
    <col min="13063" max="13063" width="15.85546875" style="11" customWidth="1"/>
    <col min="13064" max="13064" width="16.42578125" style="11" customWidth="1"/>
    <col min="13065" max="13312" width="11.42578125" style="11"/>
    <col min="13313" max="13313" width="26" style="11" customWidth="1"/>
    <col min="13314" max="13316" width="20" style="11" customWidth="1"/>
    <col min="13317" max="13317" width="30.85546875" style="11" bestFit="1" customWidth="1"/>
    <col min="13318" max="13318" width="26.7109375" style="11" bestFit="1" customWidth="1"/>
    <col min="13319" max="13319" width="15.85546875" style="11" customWidth="1"/>
    <col min="13320" max="13320" width="16.42578125" style="11" customWidth="1"/>
    <col min="13321" max="13568" width="11.42578125" style="11"/>
    <col min="13569" max="13569" width="26" style="11" customWidth="1"/>
    <col min="13570" max="13572" width="20" style="11" customWidth="1"/>
    <col min="13573" max="13573" width="30.85546875" style="11" bestFit="1" customWidth="1"/>
    <col min="13574" max="13574" width="26.7109375" style="11" bestFit="1" customWidth="1"/>
    <col min="13575" max="13575" width="15.85546875" style="11" customWidth="1"/>
    <col min="13576" max="13576" width="16.42578125" style="11" customWidth="1"/>
    <col min="13577" max="13824" width="11.42578125" style="11"/>
    <col min="13825" max="13825" width="26" style="11" customWidth="1"/>
    <col min="13826" max="13828" width="20" style="11" customWidth="1"/>
    <col min="13829" max="13829" width="30.85546875" style="11" bestFit="1" customWidth="1"/>
    <col min="13830" max="13830" width="26.7109375" style="11" bestFit="1" customWidth="1"/>
    <col min="13831" max="13831" width="15.85546875" style="11" customWidth="1"/>
    <col min="13832" max="13832" width="16.42578125" style="11" customWidth="1"/>
    <col min="13833" max="14080" width="11.42578125" style="11"/>
    <col min="14081" max="14081" width="26" style="11" customWidth="1"/>
    <col min="14082" max="14084" width="20" style="11" customWidth="1"/>
    <col min="14085" max="14085" width="30.85546875" style="11" bestFit="1" customWidth="1"/>
    <col min="14086" max="14086" width="26.7109375" style="11" bestFit="1" customWidth="1"/>
    <col min="14087" max="14087" width="15.85546875" style="11" customWidth="1"/>
    <col min="14088" max="14088" width="16.42578125" style="11" customWidth="1"/>
    <col min="14089" max="14336" width="11.42578125" style="11"/>
    <col min="14337" max="14337" width="26" style="11" customWidth="1"/>
    <col min="14338" max="14340" width="20" style="11" customWidth="1"/>
    <col min="14341" max="14341" width="30.85546875" style="11" bestFit="1" customWidth="1"/>
    <col min="14342" max="14342" width="26.7109375" style="11" bestFit="1" customWidth="1"/>
    <col min="14343" max="14343" width="15.85546875" style="11" customWidth="1"/>
    <col min="14344" max="14344" width="16.42578125" style="11" customWidth="1"/>
    <col min="14345" max="14592" width="11.42578125" style="11"/>
    <col min="14593" max="14593" width="26" style="11" customWidth="1"/>
    <col min="14594" max="14596" width="20" style="11" customWidth="1"/>
    <col min="14597" max="14597" width="30.85546875" style="11" bestFit="1" customWidth="1"/>
    <col min="14598" max="14598" width="26.7109375" style="11" bestFit="1" customWidth="1"/>
    <col min="14599" max="14599" width="15.85546875" style="11" customWidth="1"/>
    <col min="14600" max="14600" width="16.42578125" style="11" customWidth="1"/>
    <col min="14601" max="14848" width="11.42578125" style="11"/>
    <col min="14849" max="14849" width="26" style="11" customWidth="1"/>
    <col min="14850" max="14852" width="20" style="11" customWidth="1"/>
    <col min="14853" max="14853" width="30.85546875" style="11" bestFit="1" customWidth="1"/>
    <col min="14854" max="14854" width="26.7109375" style="11" bestFit="1" customWidth="1"/>
    <col min="14855" max="14855" width="15.85546875" style="11" customWidth="1"/>
    <col min="14856" max="14856" width="16.42578125" style="11" customWidth="1"/>
    <col min="14857" max="15104" width="11.42578125" style="11"/>
    <col min="15105" max="15105" width="26" style="11" customWidth="1"/>
    <col min="15106" max="15108" width="20" style="11" customWidth="1"/>
    <col min="15109" max="15109" width="30.85546875" style="11" bestFit="1" customWidth="1"/>
    <col min="15110" max="15110" width="26.7109375" style="11" bestFit="1" customWidth="1"/>
    <col min="15111" max="15111" width="15.85546875" style="11" customWidth="1"/>
    <col min="15112" max="15112" width="16.42578125" style="11" customWidth="1"/>
    <col min="15113" max="15360" width="11.42578125" style="11"/>
    <col min="15361" max="15361" width="26" style="11" customWidth="1"/>
    <col min="15362" max="15364" width="20" style="11" customWidth="1"/>
    <col min="15365" max="15365" width="30.85546875" style="11" bestFit="1" customWidth="1"/>
    <col min="15366" max="15366" width="26.7109375" style="11" bestFit="1" customWidth="1"/>
    <col min="15367" max="15367" width="15.85546875" style="11" customWidth="1"/>
    <col min="15368" max="15368" width="16.42578125" style="11" customWidth="1"/>
    <col min="15369" max="15616" width="11.42578125" style="11"/>
    <col min="15617" max="15617" width="26" style="11" customWidth="1"/>
    <col min="15618" max="15620" width="20" style="11" customWidth="1"/>
    <col min="15621" max="15621" width="30.85546875" style="11" bestFit="1" customWidth="1"/>
    <col min="15622" max="15622" width="26.7109375" style="11" bestFit="1" customWidth="1"/>
    <col min="15623" max="15623" width="15.85546875" style="11" customWidth="1"/>
    <col min="15624" max="15624" width="16.42578125" style="11" customWidth="1"/>
    <col min="15625" max="15872" width="11.42578125" style="11"/>
    <col min="15873" max="15873" width="26" style="11" customWidth="1"/>
    <col min="15874" max="15876" width="20" style="11" customWidth="1"/>
    <col min="15877" max="15877" width="30.85546875" style="11" bestFit="1" customWidth="1"/>
    <col min="15878" max="15878" width="26.7109375" style="11" bestFit="1" customWidth="1"/>
    <col min="15879" max="15879" width="15.85546875" style="11" customWidth="1"/>
    <col min="15880" max="15880" width="16.42578125" style="11" customWidth="1"/>
    <col min="15881" max="16128" width="11.42578125" style="11"/>
    <col min="16129" max="16129" width="26" style="11" customWidth="1"/>
    <col min="16130" max="16132" width="20" style="11" customWidth="1"/>
    <col min="16133" max="16133" width="30.85546875" style="11" bestFit="1" customWidth="1"/>
    <col min="16134" max="16134" width="26.7109375" style="11" bestFit="1" customWidth="1"/>
    <col min="16135" max="16135" width="15.85546875" style="11" customWidth="1"/>
    <col min="16136" max="16136" width="16.42578125" style="11" customWidth="1"/>
    <col min="16137" max="16384" width="11.42578125" style="11"/>
  </cols>
  <sheetData>
    <row r="2" spans="1:8" ht="43.15" customHeight="1">
      <c r="A2" s="146" t="str">
        <f>CONCATENATE("
CALCULO DE DISTRIBUCIÓN DE LOS MENSAJES DE CAMPAÑA PARA CONCEJALES PARA EL PROCESO ELECTORAL EN ELECCIÓN EXTRAORDINARIA 2010 EN EL AYUNTAMIENTO DE SAN JOSÉ ESTANCIA GRANDE, ",'PREMISAS OAX (18 min.)'!C5)</f>
        <v xml:space="preserve">
CALCULO DE DISTRIBUCIÓN DE LOS MENSAJES DE CAMPAÑA PARA CONCEJALES PARA EL PROCESO ELECTORAL EN ELECCIÓN EXTRAORDINARIA 2010 EN EL AYUNTAMIENTO DE SAN JOSÉ ESTANCIA GRANDE, OAXACA</v>
      </c>
      <c r="B2" s="146"/>
      <c r="C2" s="146"/>
      <c r="D2" s="146"/>
      <c r="E2" s="146"/>
      <c r="F2" s="146"/>
      <c r="G2" s="146"/>
      <c r="H2" s="146"/>
    </row>
    <row r="3" spans="1:8" ht="32.450000000000003" customHeight="1">
      <c r="A3" s="147" t="s">
        <v>19</v>
      </c>
      <c r="B3" s="149" t="str">
        <f>CONCATENATE("DURACIÓN: ",'PREMISAS OAX (18 min.)'!D9," DÍAS
TOTAL DE PROMOCIONALES DE 30 SEGUNDOS EN CADA ESTACIÓN DE RADIO O CANAL DE TELEVISIÓN:  ", ('PREMISAS OAX (18 min.)'!G9), " Promocionales")</f>
        <v>DURACIÓN: 30 DÍAS
TOTAL DE PROMOCIONALES DE 30 SEGUNDOS EN CADA ESTACIÓN DE RADIO O CANAL DE TELEVISIÓN:  1080 Promocionales</v>
      </c>
      <c r="C3" s="149"/>
      <c r="D3" s="149"/>
      <c r="E3" s="149"/>
      <c r="F3" s="149"/>
      <c r="G3" s="147" t="s">
        <v>20</v>
      </c>
      <c r="H3" s="147" t="s">
        <v>21</v>
      </c>
    </row>
    <row r="4" spans="1:8" ht="102">
      <c r="A4" s="148"/>
      <c r="B4" s="12" t="str">
        <f>CONCATENATE(('PREMISAS OAX (18 min.)'!G9)*0.3," promocionales (30%)
 Se distribuyen de manera igualitaria entre el número de partidos contendientes
(A)")</f>
        <v>324 promocionales (30%)
 Se distribuyen de manera igualitaria entre el número de partidos contendientes
(A)</v>
      </c>
      <c r="C4" s="12" t="s">
        <v>22</v>
      </c>
      <c r="D4" s="12" t="s">
        <v>23</v>
      </c>
      <c r="E4" s="12" t="str">
        <f>CONCATENATE(('PREMISAS OAX (18 min.)'!G9)*0.7," promocionales 
(70% Distribución Proporcional)
% Fuerza Electoral de los partidos con Representación en el Congreso 
(C) ")</f>
        <v xml:space="preserve">756 promocionales 
(70% Distribución Proporcional)
% Fuerza Electoral de los partidos con Representación en el Congreso 
(C) </v>
      </c>
      <c r="F4" s="12" t="s">
        <v>24</v>
      </c>
      <c r="G4" s="148"/>
      <c r="H4" s="148"/>
    </row>
    <row r="5" spans="1:8" ht="28.15" customHeight="1">
      <c r="A5" s="137" t="s">
        <v>54</v>
      </c>
      <c r="B5" s="137">
        <f>TRUNC(TRUNC(('PREMISAS OAX (18 min.)'!G9)*0.3)/COUNTA(A5:A12))</f>
        <v>162</v>
      </c>
      <c r="C5" s="140">
        <f>TRUNC(('PREMISAS OAX (18 min.)'!G9)*0.3)/COUNTA(A5:A12) - TRUNC(TRUNC(('PREMISAS OAX (18 min.)'!G9)*0.3)/COUNTA(A5:A12))</f>
        <v>0</v>
      </c>
      <c r="D5" s="14">
        <f>'PREMISAS OAX (18 min.)'!E17</f>
        <v>14.827985101725337</v>
      </c>
      <c r="E5" s="13">
        <f>TRUNC((D5*TRUNC(('PREMISAS OAX (18 min.)'!G9)*0.7))/100,0)</f>
        <v>112</v>
      </c>
      <c r="F5" s="15">
        <f>(((D5*TRUNC(('PREMISAS OAX (18 min.)'!G9)*0.7))/100) - TRUNC((D5*TRUNC(('PREMISAS OAX (18 min.)'!G9)*0.7))/100))</f>
        <v>9.9567369043541021E-2</v>
      </c>
      <c r="G5" s="13">
        <f>E5</f>
        <v>112</v>
      </c>
      <c r="H5" s="13">
        <f>G5</f>
        <v>112</v>
      </c>
    </row>
    <row r="6" spans="1:8" ht="25.5" customHeight="1">
      <c r="A6" s="138"/>
      <c r="B6" s="138"/>
      <c r="C6" s="141"/>
      <c r="D6" s="14">
        <f>'PREMISAS OAX (18 min.)'!E18</f>
        <v>21.730626624180733</v>
      </c>
      <c r="E6" s="13">
        <f>TRUNC((D6*TRUNC(('PREMISAS OAX (18 min.)'!G9)*0.7))/100,0)</f>
        <v>164</v>
      </c>
      <c r="F6" s="15">
        <f>(((D6*TRUNC(('PREMISAS OAX (18 min.)'!G9)*0.7))/100) - TRUNC((D6*TRUNC(('PREMISAS OAX (18 min.)'!G9)*0.7))/100))</f>
        <v>0.28353727880633528</v>
      </c>
      <c r="G6" s="13">
        <f t="shared" ref="G6:G11" si="0">E6</f>
        <v>164</v>
      </c>
      <c r="H6" s="13">
        <f t="shared" ref="H6:H10" si="1">G6</f>
        <v>164</v>
      </c>
    </row>
    <row r="7" spans="1:8" ht="28.15" customHeight="1">
      <c r="A7" s="138"/>
      <c r="B7" s="138"/>
      <c r="C7" s="141"/>
      <c r="D7" s="14">
        <f>'PREMISAS OAX (18 min.)'!E19</f>
        <v>4.0030101676122403</v>
      </c>
      <c r="E7" s="13">
        <f>TRUNC((D7*TRUNC(('PREMISAS OAX (18 min.)'!G9)*0.7))/100,0)</f>
        <v>30</v>
      </c>
      <c r="F7" s="15">
        <f>(((D7*TRUNC(('PREMISAS OAX (18 min.)'!G9)*0.7))/100) - TRUNC((D7*TRUNC(('PREMISAS OAX (18 min.)'!G9)*0.7))/100))</f>
        <v>0.26275686714853563</v>
      </c>
      <c r="G7" s="13">
        <f t="shared" si="0"/>
        <v>30</v>
      </c>
      <c r="H7" s="13">
        <f t="shared" si="1"/>
        <v>30</v>
      </c>
    </row>
    <row r="8" spans="1:8" ht="28.15" customHeight="1">
      <c r="A8" s="138"/>
      <c r="B8" s="138"/>
      <c r="C8" s="141"/>
      <c r="D8" s="14">
        <f>'PREMISAS OAX (18 min.)'!E20</f>
        <v>5.4898425155825006</v>
      </c>
      <c r="E8" s="13">
        <f>TRUNC((D8*TRUNC(('PREMISAS OAX (18 min.)'!G9)*0.7))/100,0)</f>
        <v>41</v>
      </c>
      <c r="F8" s="15">
        <f>(((D8*TRUNC(('PREMISAS OAX (18 min.)'!G9)*0.7))/100) - TRUNC((D8*TRUNC(('PREMISAS OAX (18 min.)'!G9)*0.7))/100))</f>
        <v>0.50320941780370276</v>
      </c>
      <c r="G8" s="13">
        <f t="shared" si="0"/>
        <v>41</v>
      </c>
      <c r="H8" s="13">
        <f t="shared" si="1"/>
        <v>41</v>
      </c>
    </row>
    <row r="9" spans="1:8" ht="28.15" customHeight="1">
      <c r="A9" s="139"/>
      <c r="B9" s="139"/>
      <c r="C9" s="142"/>
      <c r="D9" s="143"/>
      <c r="E9" s="144"/>
      <c r="F9" s="145"/>
      <c r="G9" s="13">
        <f>B5</f>
        <v>162</v>
      </c>
      <c r="H9" s="13">
        <f>G9+1</f>
        <v>163</v>
      </c>
    </row>
    <row r="10" spans="1:8" ht="28.15" customHeight="1">
      <c r="A10" s="137" t="s">
        <v>55</v>
      </c>
      <c r="B10" s="137">
        <f>TRUNC(TRUNC(('PREMISAS OAX (18 min.)'!G9)*0.3)/COUNTA(A5:A12))</f>
        <v>162</v>
      </c>
      <c r="C10" s="140">
        <f>TRUNC(('PREMISAS OAX (18 min.)'!G9)*0.3)/COUNTA(A5:A12) - TRUNC(TRUNC(('PREMISAS OAX (18 min.)'!G9)*0.3)/COUNTA(A5:A12))</f>
        <v>0</v>
      </c>
      <c r="D10" s="14">
        <f>'PREMISAS OAX (18 min.)'!E22</f>
        <v>51.251108811354236</v>
      </c>
      <c r="E10" s="13">
        <f>TRUNC((D10*TRUNC(('PREMISAS OAX (18 min.)'!G9)*0.7))/100,0)</f>
        <v>387</v>
      </c>
      <c r="F10" s="15">
        <f>(((D10*TRUNC(('PREMISAS OAX (18 min.)'!G9)*0.7))/100) - TRUNC((D10*TRUNC(('PREMISAS OAX (18 min.)'!G9)*0.7))/100))</f>
        <v>0.45838261383801182</v>
      </c>
      <c r="G10" s="13">
        <f t="shared" si="0"/>
        <v>387</v>
      </c>
      <c r="H10" s="13">
        <f t="shared" si="1"/>
        <v>387</v>
      </c>
    </row>
    <row r="11" spans="1:8" ht="28.15" customHeight="1">
      <c r="A11" s="138"/>
      <c r="B11" s="138"/>
      <c r="C11" s="141"/>
      <c r="D11" s="14">
        <f>'PREMISAS OAX (18 min.)'!E23</f>
        <v>2.6974267795449598</v>
      </c>
      <c r="E11" s="13">
        <f>TRUNC((D11*TRUNC(('PREMISAS OAX (18 min.)'!G9)*0.7))/100,0)</f>
        <v>20</v>
      </c>
      <c r="F11" s="15">
        <f>(((D11*TRUNC(('PREMISAS OAX (18 min.)'!G9)*0.7))/100) - TRUNC((D11*TRUNC(('PREMISAS OAX (18 min.)'!G9)*0.7))/100))</f>
        <v>0.3925464533598948</v>
      </c>
      <c r="G11" s="13">
        <f t="shared" si="0"/>
        <v>20</v>
      </c>
      <c r="H11" s="13">
        <f>E11</f>
        <v>20</v>
      </c>
    </row>
    <row r="12" spans="1:8" ht="28.15" customHeight="1">
      <c r="A12" s="139"/>
      <c r="B12" s="139"/>
      <c r="C12" s="142"/>
      <c r="D12" s="143"/>
      <c r="E12" s="144"/>
      <c r="F12" s="145"/>
      <c r="G12" s="13">
        <f>B10</f>
        <v>162</v>
      </c>
      <c r="H12" s="13">
        <f>G12+1</f>
        <v>163</v>
      </c>
    </row>
    <row r="13" spans="1:8" ht="23.25" customHeight="1">
      <c r="A13" s="16" t="s">
        <v>7</v>
      </c>
      <c r="B13" s="17">
        <f t="shared" ref="B13:H13" si="2">SUM(B5:B12)</f>
        <v>324</v>
      </c>
      <c r="C13" s="18">
        <f t="shared" si="2"/>
        <v>0</v>
      </c>
      <c r="D13" s="18">
        <f t="shared" si="2"/>
        <v>100</v>
      </c>
      <c r="E13" s="50">
        <f t="shared" si="2"/>
        <v>754</v>
      </c>
      <c r="F13" s="19">
        <f t="shared" si="2"/>
        <v>2.0000000000000213</v>
      </c>
      <c r="G13" s="50">
        <f t="shared" si="2"/>
        <v>1078</v>
      </c>
      <c r="H13" s="50">
        <f t="shared" si="2"/>
        <v>1080</v>
      </c>
    </row>
    <row r="14" spans="1:8" ht="28.15" customHeight="1"/>
    <row r="15" spans="1:8" ht="13.5" thickBot="1"/>
    <row r="16" spans="1:8" ht="15.75" thickBot="1">
      <c r="A16" s="126" t="s">
        <v>18</v>
      </c>
      <c r="B16" s="127"/>
      <c r="C16" s="20">
        <f>'PREMISAS OAX (18 min.)'!F29</f>
        <v>0</v>
      </c>
      <c r="D16" s="21"/>
    </row>
  </sheetData>
  <mergeCells count="14">
    <mergeCell ref="A10:A12"/>
    <mergeCell ref="B10:B12"/>
    <mergeCell ref="C10:C12"/>
    <mergeCell ref="D12:F12"/>
    <mergeCell ref="A16:B16"/>
    <mergeCell ref="A5:A9"/>
    <mergeCell ref="B5:B9"/>
    <mergeCell ref="C5:C9"/>
    <mergeCell ref="D9:F9"/>
    <mergeCell ref="A2:H2"/>
    <mergeCell ref="A3:A4"/>
    <mergeCell ref="B3:F3"/>
    <mergeCell ref="G3:G4"/>
    <mergeCell ref="H3:H4"/>
  </mergeCells>
  <printOptions horizontalCentered="1" verticalCentered="1"/>
  <pageMargins left="0.39370078740157483" right="0.39370078740157483" top="0.78740157480314965" bottom="0.39370078740157483" header="0.31496062992125984" footer="0.31496062992125984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46"/>
  <sheetViews>
    <sheetView view="pageBreakPreview" zoomScale="69" zoomScaleNormal="68" zoomScaleSheetLayoutView="69" workbookViewId="0">
      <selection activeCell="R13" sqref="R13"/>
    </sheetView>
  </sheetViews>
  <sheetFormatPr baseColWidth="10" defaultRowHeight="15"/>
  <cols>
    <col min="1" max="1" width="7.28515625" customWidth="1"/>
    <col min="2" max="2" width="5.85546875" customWidth="1"/>
    <col min="3" max="3" width="6.42578125" customWidth="1"/>
    <col min="4" max="4" width="5.7109375" customWidth="1"/>
    <col min="5" max="5" width="7" customWidth="1"/>
    <col min="6" max="6" width="10.85546875" customWidth="1"/>
    <col min="7" max="7" width="1.42578125" customWidth="1"/>
    <col min="8" max="8" width="7.42578125" customWidth="1"/>
    <col min="9" max="9" width="9" customWidth="1"/>
    <col min="10" max="10" width="0.7109375" customWidth="1"/>
    <col min="11" max="11" width="4.85546875" style="49" customWidth="1"/>
    <col min="12" max="26" width="6.7109375" bestFit="1" customWidth="1"/>
    <col min="27" max="27" width="6.7109375" customWidth="1"/>
    <col min="28" max="41" width="6.7109375" bestFit="1" customWidth="1"/>
  </cols>
  <sheetData>
    <row r="1" spans="1:41">
      <c r="A1" s="59" t="s">
        <v>65</v>
      </c>
    </row>
    <row r="2" spans="1:41">
      <c r="L2" s="75">
        <v>1</v>
      </c>
      <c r="M2" s="75">
        <v>2</v>
      </c>
      <c r="N2" s="75">
        <v>3</v>
      </c>
      <c r="O2" s="75">
        <v>4</v>
      </c>
      <c r="P2" s="75">
        <v>5</v>
      </c>
      <c r="Q2" s="75">
        <v>6</v>
      </c>
      <c r="R2" s="75">
        <v>7</v>
      </c>
      <c r="S2" s="75">
        <v>8</v>
      </c>
      <c r="T2" s="75">
        <v>9</v>
      </c>
      <c r="U2" s="75">
        <v>10</v>
      </c>
      <c r="V2" s="75">
        <v>11</v>
      </c>
      <c r="W2" s="75">
        <v>12</v>
      </c>
      <c r="X2" s="75">
        <v>13</v>
      </c>
      <c r="Y2" s="75">
        <v>14</v>
      </c>
      <c r="Z2" s="75">
        <v>15</v>
      </c>
      <c r="AA2" s="75">
        <v>16</v>
      </c>
      <c r="AB2" s="75">
        <v>17</v>
      </c>
      <c r="AC2" s="75">
        <v>18</v>
      </c>
      <c r="AD2" s="75">
        <v>19</v>
      </c>
      <c r="AE2" s="75">
        <v>20</v>
      </c>
      <c r="AF2" s="75">
        <v>21</v>
      </c>
      <c r="AG2" s="75">
        <v>22</v>
      </c>
      <c r="AH2" s="75">
        <v>23</v>
      </c>
      <c r="AI2" s="75">
        <v>24</v>
      </c>
      <c r="AJ2" s="75">
        <v>25</v>
      </c>
      <c r="AK2" s="75">
        <v>26</v>
      </c>
      <c r="AL2" s="75">
        <v>27</v>
      </c>
      <c r="AM2" s="75">
        <v>28</v>
      </c>
      <c r="AN2" s="75">
        <v>29</v>
      </c>
      <c r="AO2" s="75">
        <v>30</v>
      </c>
    </row>
    <row r="3" spans="1:41" ht="15" customHeight="1">
      <c r="B3" s="28" t="s">
        <v>8</v>
      </c>
      <c r="C3" s="28" t="s">
        <v>37</v>
      </c>
      <c r="D3" s="28" t="s">
        <v>38</v>
      </c>
      <c r="E3" s="28" t="s">
        <v>9</v>
      </c>
      <c r="F3" s="28" t="s">
        <v>10</v>
      </c>
      <c r="L3" s="150" t="s">
        <v>66</v>
      </c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2"/>
    </row>
    <row r="4" spans="1:41">
      <c r="H4" s="71" t="s">
        <v>39</v>
      </c>
      <c r="I4" s="71"/>
      <c r="J4" s="71"/>
      <c r="K4" s="52">
        <v>1</v>
      </c>
      <c r="L4" s="45" t="s">
        <v>1</v>
      </c>
      <c r="M4" s="46" t="s">
        <v>2</v>
      </c>
      <c r="N4" s="45" t="s">
        <v>1</v>
      </c>
      <c r="O4" s="44" t="s">
        <v>0</v>
      </c>
      <c r="P4" s="45" t="s">
        <v>1</v>
      </c>
      <c r="Q4" s="46" t="s">
        <v>2</v>
      </c>
      <c r="R4" s="45" t="s">
        <v>1</v>
      </c>
      <c r="S4" s="4" t="s">
        <v>4</v>
      </c>
      <c r="T4" s="45" t="s">
        <v>1</v>
      </c>
      <c r="U4" s="4" t="s">
        <v>4</v>
      </c>
      <c r="V4" s="45" t="s">
        <v>1</v>
      </c>
      <c r="W4" s="47" t="s">
        <v>3</v>
      </c>
      <c r="X4" s="45" t="s">
        <v>1</v>
      </c>
      <c r="Y4" s="44" t="s">
        <v>0</v>
      </c>
      <c r="Z4" s="45" t="s">
        <v>1</v>
      </c>
      <c r="AA4" s="46" t="s">
        <v>2</v>
      </c>
      <c r="AB4" s="47" t="s">
        <v>3</v>
      </c>
      <c r="AC4" s="4" t="s">
        <v>4</v>
      </c>
      <c r="AD4" s="45" t="s">
        <v>1</v>
      </c>
      <c r="AE4" s="44" t="s">
        <v>0</v>
      </c>
      <c r="AF4" s="45" t="s">
        <v>1</v>
      </c>
      <c r="AG4" s="46" t="s">
        <v>2</v>
      </c>
      <c r="AH4" s="94" t="s">
        <v>5</v>
      </c>
      <c r="AI4" s="45" t="s">
        <v>1</v>
      </c>
      <c r="AJ4" s="44" t="s">
        <v>0</v>
      </c>
      <c r="AK4" s="47" t="s">
        <v>3</v>
      </c>
      <c r="AL4" s="45" t="s">
        <v>1</v>
      </c>
      <c r="AM4" s="46" t="s">
        <v>2</v>
      </c>
      <c r="AN4" s="45" t="s">
        <v>1</v>
      </c>
      <c r="AO4" s="94" t="s">
        <v>5</v>
      </c>
    </row>
    <row r="5" spans="1:41">
      <c r="A5" s="44" t="s">
        <v>0</v>
      </c>
      <c r="B5">
        <v>153</v>
      </c>
      <c r="C5">
        <f>B5/16</f>
        <v>9.5625</v>
      </c>
      <c r="D5" s="51">
        <f>ROUNDDOWN(C5, 0.5)</f>
        <v>9</v>
      </c>
      <c r="E5">
        <f>C5-D5</f>
        <v>0.5625</v>
      </c>
      <c r="F5">
        <f>E5*16</f>
        <v>9</v>
      </c>
      <c r="H5" s="57" t="s">
        <v>0</v>
      </c>
      <c r="I5">
        <v>163</v>
      </c>
      <c r="K5" s="52">
        <v>2</v>
      </c>
      <c r="L5" s="46" t="s">
        <v>2</v>
      </c>
      <c r="M5" s="45" t="s">
        <v>1</v>
      </c>
      <c r="N5" s="46" t="s">
        <v>2</v>
      </c>
      <c r="O5" s="45" t="s">
        <v>1</v>
      </c>
      <c r="P5" s="44" t="s">
        <v>0</v>
      </c>
      <c r="Q5" s="45" t="s">
        <v>1</v>
      </c>
      <c r="R5" s="46" t="s">
        <v>2</v>
      </c>
      <c r="S5" s="45" t="s">
        <v>1</v>
      </c>
      <c r="T5" s="4" t="s">
        <v>4</v>
      </c>
      <c r="U5" s="45" t="s">
        <v>1</v>
      </c>
      <c r="V5" s="4" t="s">
        <v>4</v>
      </c>
      <c r="W5" s="45" t="s">
        <v>1</v>
      </c>
      <c r="X5" s="47" t="s">
        <v>3</v>
      </c>
      <c r="Y5" s="45" t="s">
        <v>1</v>
      </c>
      <c r="Z5" s="44" t="s">
        <v>0</v>
      </c>
      <c r="AA5" s="45" t="s">
        <v>1</v>
      </c>
      <c r="AB5" s="46" t="s">
        <v>2</v>
      </c>
      <c r="AC5" s="47" t="s">
        <v>3</v>
      </c>
      <c r="AD5" s="4" t="s">
        <v>4</v>
      </c>
      <c r="AE5" s="45" t="s">
        <v>1</v>
      </c>
      <c r="AF5" s="44" t="s">
        <v>0</v>
      </c>
      <c r="AG5" s="45" t="s">
        <v>1</v>
      </c>
      <c r="AH5" s="46" t="s">
        <v>2</v>
      </c>
      <c r="AI5" s="94" t="s">
        <v>5</v>
      </c>
      <c r="AJ5" s="45" t="s">
        <v>1</v>
      </c>
      <c r="AK5" s="44" t="s">
        <v>0</v>
      </c>
      <c r="AL5" s="47" t="s">
        <v>3</v>
      </c>
      <c r="AM5" s="45" t="s">
        <v>1</v>
      </c>
      <c r="AN5" s="46" t="s">
        <v>2</v>
      </c>
      <c r="AO5" s="45" t="s">
        <v>1</v>
      </c>
    </row>
    <row r="6" spans="1:41">
      <c r="A6" s="45" t="s">
        <v>1</v>
      </c>
      <c r="B6">
        <v>468</v>
      </c>
      <c r="C6">
        <f t="shared" ref="C6:C10" si="0">B6/16</f>
        <v>29.25</v>
      </c>
      <c r="D6" s="51">
        <f t="shared" ref="D6:D10" si="1">ROUNDDOWN(C6, 0.5)</f>
        <v>29</v>
      </c>
      <c r="E6">
        <f t="shared" ref="E6:E10" si="2">C6-D6</f>
        <v>0.25</v>
      </c>
      <c r="F6">
        <f t="shared" ref="F6:F10" si="3">E6*16</f>
        <v>4</v>
      </c>
      <c r="H6" s="55" t="s">
        <v>1</v>
      </c>
      <c r="I6">
        <v>163</v>
      </c>
      <c r="K6" s="52">
        <v>3</v>
      </c>
      <c r="L6" s="45" t="s">
        <v>1</v>
      </c>
      <c r="M6" s="46" t="s">
        <v>2</v>
      </c>
      <c r="N6" s="45" t="s">
        <v>1</v>
      </c>
      <c r="O6" s="46" t="s">
        <v>2</v>
      </c>
      <c r="P6" s="45" t="s">
        <v>1</v>
      </c>
      <c r="Q6" s="44" t="s">
        <v>0</v>
      </c>
      <c r="R6" s="45" t="s">
        <v>1</v>
      </c>
      <c r="S6" s="46" t="s">
        <v>2</v>
      </c>
      <c r="T6" s="45" t="s">
        <v>1</v>
      </c>
      <c r="U6" s="4" t="s">
        <v>4</v>
      </c>
      <c r="V6" s="45" t="s">
        <v>1</v>
      </c>
      <c r="W6" s="4" t="s">
        <v>4</v>
      </c>
      <c r="X6" s="45" t="s">
        <v>1</v>
      </c>
      <c r="Y6" s="47" t="s">
        <v>3</v>
      </c>
      <c r="Z6" s="45" t="s">
        <v>1</v>
      </c>
      <c r="AA6" s="44" t="s">
        <v>0</v>
      </c>
      <c r="AB6" s="45" t="s">
        <v>1</v>
      </c>
      <c r="AC6" s="46" t="s">
        <v>2</v>
      </c>
      <c r="AD6" s="47" t="s">
        <v>3</v>
      </c>
      <c r="AE6" s="4" t="s">
        <v>4</v>
      </c>
      <c r="AF6" s="45" t="s">
        <v>1</v>
      </c>
      <c r="AG6" s="44" t="s">
        <v>0</v>
      </c>
      <c r="AH6" s="45" t="s">
        <v>1</v>
      </c>
      <c r="AI6" s="46" t="s">
        <v>2</v>
      </c>
      <c r="AJ6" s="94" t="s">
        <v>5</v>
      </c>
      <c r="AK6" s="45" t="s">
        <v>1</v>
      </c>
      <c r="AL6" s="44" t="s">
        <v>0</v>
      </c>
      <c r="AM6" s="47" t="s">
        <v>3</v>
      </c>
      <c r="AN6" s="45" t="s">
        <v>1</v>
      </c>
      <c r="AO6" s="46" t="s">
        <v>2</v>
      </c>
    </row>
    <row r="7" spans="1:41">
      <c r="A7" s="46" t="s">
        <v>2</v>
      </c>
      <c r="B7">
        <v>204</v>
      </c>
      <c r="C7">
        <f t="shared" si="0"/>
        <v>12.75</v>
      </c>
      <c r="D7" s="51">
        <f t="shared" si="1"/>
        <v>12</v>
      </c>
      <c r="E7">
        <f t="shared" si="2"/>
        <v>0.75</v>
      </c>
      <c r="F7">
        <f t="shared" si="3"/>
        <v>12</v>
      </c>
      <c r="H7" s="58" t="s">
        <v>2</v>
      </c>
      <c r="I7">
        <f>'CONTEOS 30-70'!B6</f>
        <v>0</v>
      </c>
      <c r="K7" s="52">
        <v>4</v>
      </c>
      <c r="L7" s="44" t="s">
        <v>0</v>
      </c>
      <c r="M7" s="45" t="s">
        <v>1</v>
      </c>
      <c r="N7" s="46" t="s">
        <v>2</v>
      </c>
      <c r="O7" s="45" t="s">
        <v>1</v>
      </c>
      <c r="P7" s="46" t="s">
        <v>2</v>
      </c>
      <c r="Q7" s="45" t="s">
        <v>1</v>
      </c>
      <c r="R7" s="44" t="s">
        <v>0</v>
      </c>
      <c r="S7" s="45" t="s">
        <v>1</v>
      </c>
      <c r="T7" s="46" t="s">
        <v>2</v>
      </c>
      <c r="U7" s="45" t="s">
        <v>1</v>
      </c>
      <c r="V7" s="4" t="s">
        <v>4</v>
      </c>
      <c r="W7" s="45" t="s">
        <v>1</v>
      </c>
      <c r="X7" s="4" t="s">
        <v>4</v>
      </c>
      <c r="Y7" s="45" t="s">
        <v>1</v>
      </c>
      <c r="Z7" s="47" t="s">
        <v>3</v>
      </c>
      <c r="AA7" s="45" t="s">
        <v>1</v>
      </c>
      <c r="AB7" s="44" t="s">
        <v>0</v>
      </c>
      <c r="AC7" s="45" t="s">
        <v>1</v>
      </c>
      <c r="AD7" s="46" t="s">
        <v>2</v>
      </c>
      <c r="AE7" s="47" t="s">
        <v>3</v>
      </c>
      <c r="AF7" s="4" t="s">
        <v>4</v>
      </c>
      <c r="AG7" s="45" t="s">
        <v>1</v>
      </c>
      <c r="AH7" s="44" t="s">
        <v>0</v>
      </c>
      <c r="AI7" s="45" t="s">
        <v>1</v>
      </c>
      <c r="AJ7" s="46" t="s">
        <v>2</v>
      </c>
      <c r="AK7" s="94" t="s">
        <v>5</v>
      </c>
      <c r="AL7" s="45" t="s">
        <v>1</v>
      </c>
      <c r="AM7" s="44" t="s">
        <v>0</v>
      </c>
      <c r="AN7" s="47" t="s">
        <v>3</v>
      </c>
      <c r="AO7" s="45" t="s">
        <v>1</v>
      </c>
    </row>
    <row r="8" spans="1:41">
      <c r="A8" s="47" t="s">
        <v>3</v>
      </c>
      <c r="B8">
        <v>71</v>
      </c>
      <c r="C8">
        <f t="shared" si="0"/>
        <v>4.4375</v>
      </c>
      <c r="D8" s="51">
        <f t="shared" si="1"/>
        <v>4</v>
      </c>
      <c r="E8">
        <f t="shared" si="2"/>
        <v>0.4375</v>
      </c>
      <c r="F8">
        <f t="shared" si="3"/>
        <v>7</v>
      </c>
      <c r="H8" s="56" t="s">
        <v>3</v>
      </c>
      <c r="I8">
        <f>'CONTEOS 30-70'!B7</f>
        <v>0</v>
      </c>
      <c r="K8" s="52">
        <v>5</v>
      </c>
      <c r="L8" s="45" t="s">
        <v>1</v>
      </c>
      <c r="M8" s="44" t="s">
        <v>0</v>
      </c>
      <c r="N8" s="45" t="s">
        <v>1</v>
      </c>
      <c r="O8" s="46" t="s">
        <v>2</v>
      </c>
      <c r="P8" s="45" t="s">
        <v>1</v>
      </c>
      <c r="Q8" s="46" t="s">
        <v>2</v>
      </c>
      <c r="R8" s="45" t="s">
        <v>1</v>
      </c>
      <c r="S8" s="44" t="s">
        <v>0</v>
      </c>
      <c r="T8" s="45" t="s">
        <v>1</v>
      </c>
      <c r="U8" s="46" t="s">
        <v>2</v>
      </c>
      <c r="V8" s="45" t="s">
        <v>1</v>
      </c>
      <c r="W8" s="4" t="s">
        <v>4</v>
      </c>
      <c r="X8" s="45" t="s">
        <v>1</v>
      </c>
      <c r="Y8" s="4" t="s">
        <v>4</v>
      </c>
      <c r="Z8" s="45" t="s">
        <v>1</v>
      </c>
      <c r="AA8" s="47" t="s">
        <v>3</v>
      </c>
      <c r="AB8" s="45" t="s">
        <v>1</v>
      </c>
      <c r="AC8" s="44" t="s">
        <v>0</v>
      </c>
      <c r="AD8" s="45" t="s">
        <v>1</v>
      </c>
      <c r="AE8" s="46" t="s">
        <v>2</v>
      </c>
      <c r="AF8" s="47" t="s">
        <v>3</v>
      </c>
      <c r="AG8" s="4" t="s">
        <v>4</v>
      </c>
      <c r="AH8" s="45" t="s">
        <v>1</v>
      </c>
      <c r="AI8" s="44" t="s">
        <v>0</v>
      </c>
      <c r="AJ8" s="45" t="s">
        <v>1</v>
      </c>
      <c r="AK8" s="46" t="s">
        <v>2</v>
      </c>
      <c r="AL8" s="94" t="s">
        <v>5</v>
      </c>
      <c r="AM8" s="45" t="s">
        <v>1</v>
      </c>
      <c r="AN8" s="44" t="s">
        <v>0</v>
      </c>
      <c r="AO8" s="47" t="s">
        <v>3</v>
      </c>
    </row>
    <row r="9" spans="1:41">
      <c r="A9" s="4" t="s">
        <v>4</v>
      </c>
      <c r="B9">
        <v>102</v>
      </c>
      <c r="C9">
        <f t="shared" si="0"/>
        <v>6.375</v>
      </c>
      <c r="D9" s="51">
        <f t="shared" si="1"/>
        <v>6</v>
      </c>
      <c r="E9">
        <f t="shared" si="2"/>
        <v>0.375</v>
      </c>
      <c r="F9">
        <f t="shared" si="3"/>
        <v>6</v>
      </c>
      <c r="H9" s="54" t="s">
        <v>4</v>
      </c>
      <c r="I9">
        <f>'CONTEOS 30-70'!B11</f>
        <v>0</v>
      </c>
      <c r="K9" s="52">
        <v>6</v>
      </c>
      <c r="L9" s="4" t="s">
        <v>4</v>
      </c>
      <c r="M9" s="45" t="s">
        <v>1</v>
      </c>
      <c r="N9" s="44" t="s">
        <v>0</v>
      </c>
      <c r="O9" s="45" t="s">
        <v>1</v>
      </c>
      <c r="P9" s="46" t="s">
        <v>2</v>
      </c>
      <c r="Q9" s="45" t="s">
        <v>1</v>
      </c>
      <c r="R9" s="46" t="s">
        <v>2</v>
      </c>
      <c r="S9" s="45" t="s">
        <v>1</v>
      </c>
      <c r="T9" s="44" t="s">
        <v>0</v>
      </c>
      <c r="U9" s="45" t="s">
        <v>1</v>
      </c>
      <c r="V9" s="46" t="s">
        <v>2</v>
      </c>
      <c r="W9" s="45" t="s">
        <v>1</v>
      </c>
      <c r="X9" s="44" t="s">
        <v>0</v>
      </c>
      <c r="Y9" s="45" t="s">
        <v>1</v>
      </c>
      <c r="Z9" s="4" t="s">
        <v>4</v>
      </c>
      <c r="AA9" s="45" t="s">
        <v>1</v>
      </c>
      <c r="AB9" s="47" t="s">
        <v>3</v>
      </c>
      <c r="AC9" s="45" t="s">
        <v>1</v>
      </c>
      <c r="AD9" s="44" t="s">
        <v>0</v>
      </c>
      <c r="AE9" s="45" t="s">
        <v>1</v>
      </c>
      <c r="AF9" s="46" t="s">
        <v>2</v>
      </c>
      <c r="AG9" s="47" t="s">
        <v>3</v>
      </c>
      <c r="AH9" s="4" t="s">
        <v>4</v>
      </c>
      <c r="AI9" s="45" t="s">
        <v>1</v>
      </c>
      <c r="AJ9" s="44" t="s">
        <v>0</v>
      </c>
      <c r="AK9" s="45" t="s">
        <v>1</v>
      </c>
      <c r="AL9" s="46" t="s">
        <v>2</v>
      </c>
      <c r="AM9" s="94" t="s">
        <v>5</v>
      </c>
      <c r="AN9" s="45" t="s">
        <v>1</v>
      </c>
      <c r="AO9" s="44" t="s">
        <v>0</v>
      </c>
    </row>
    <row r="10" spans="1:41">
      <c r="A10" s="94" t="s">
        <v>5</v>
      </c>
      <c r="B10">
        <v>82</v>
      </c>
      <c r="C10">
        <f t="shared" si="0"/>
        <v>5.125</v>
      </c>
      <c r="D10" s="51">
        <f t="shared" si="1"/>
        <v>5</v>
      </c>
      <c r="E10">
        <f t="shared" si="2"/>
        <v>0.125</v>
      </c>
      <c r="F10">
        <f t="shared" si="3"/>
        <v>2</v>
      </c>
      <c r="H10" s="53" t="s">
        <v>5</v>
      </c>
      <c r="I10">
        <f>'CONTEOS 30-70'!B8</f>
        <v>0</v>
      </c>
      <c r="K10" s="52">
        <v>7</v>
      </c>
      <c r="L10" s="45" t="s">
        <v>1</v>
      </c>
      <c r="M10" s="4" t="s">
        <v>4</v>
      </c>
      <c r="N10" s="45" t="s">
        <v>1</v>
      </c>
      <c r="O10" s="44" t="s">
        <v>0</v>
      </c>
      <c r="P10" s="45" t="s">
        <v>1</v>
      </c>
      <c r="Q10" s="46" t="s">
        <v>2</v>
      </c>
      <c r="R10" s="45" t="s">
        <v>1</v>
      </c>
      <c r="S10" s="46" t="s">
        <v>2</v>
      </c>
      <c r="T10" s="45" t="s">
        <v>1</v>
      </c>
      <c r="U10" s="44" t="s">
        <v>0</v>
      </c>
      <c r="V10" s="45" t="s">
        <v>1</v>
      </c>
      <c r="W10" s="46" t="s">
        <v>2</v>
      </c>
      <c r="X10" s="45" t="s">
        <v>1</v>
      </c>
      <c r="Y10" s="44" t="s">
        <v>0</v>
      </c>
      <c r="Z10" s="45" t="s">
        <v>1</v>
      </c>
      <c r="AA10" s="4" t="s">
        <v>4</v>
      </c>
      <c r="AB10" s="45" t="s">
        <v>1</v>
      </c>
      <c r="AC10" s="47" t="s">
        <v>3</v>
      </c>
      <c r="AD10" s="45" t="s">
        <v>1</v>
      </c>
      <c r="AE10" s="44" t="s">
        <v>0</v>
      </c>
      <c r="AF10" s="45" t="s">
        <v>1</v>
      </c>
      <c r="AG10" s="46" t="s">
        <v>2</v>
      </c>
      <c r="AH10" s="47" t="s">
        <v>3</v>
      </c>
      <c r="AI10" s="4" t="s">
        <v>4</v>
      </c>
      <c r="AJ10" s="45" t="s">
        <v>1</v>
      </c>
      <c r="AK10" s="44" t="s">
        <v>0</v>
      </c>
      <c r="AL10" s="45" t="s">
        <v>1</v>
      </c>
      <c r="AM10" s="46" t="s">
        <v>2</v>
      </c>
      <c r="AN10" s="94" t="s">
        <v>5</v>
      </c>
      <c r="AO10" s="45" t="s">
        <v>1</v>
      </c>
    </row>
    <row r="11" spans="1:41">
      <c r="A11" s="95"/>
      <c r="B11" s="61"/>
      <c r="C11" s="61"/>
      <c r="D11" s="61"/>
      <c r="E11" s="61"/>
      <c r="F11" s="61"/>
      <c r="G11" s="61"/>
      <c r="H11" s="96"/>
      <c r="K11" s="52">
        <v>8</v>
      </c>
      <c r="L11" s="94" t="s">
        <v>5</v>
      </c>
      <c r="M11" s="45" t="s">
        <v>1</v>
      </c>
      <c r="N11" s="4" t="s">
        <v>4</v>
      </c>
      <c r="O11" s="45" t="s">
        <v>1</v>
      </c>
      <c r="P11" s="44" t="s">
        <v>0</v>
      </c>
      <c r="Q11" s="45" t="s">
        <v>1</v>
      </c>
      <c r="R11" s="46" t="s">
        <v>2</v>
      </c>
      <c r="S11" s="45" t="s">
        <v>1</v>
      </c>
      <c r="T11" s="46" t="s">
        <v>2</v>
      </c>
      <c r="U11" s="45" t="s">
        <v>1</v>
      </c>
      <c r="V11" s="44" t="s">
        <v>0</v>
      </c>
      <c r="W11" s="45" t="s">
        <v>1</v>
      </c>
      <c r="X11" s="46" t="s">
        <v>2</v>
      </c>
      <c r="Y11" s="45" t="s">
        <v>1</v>
      </c>
      <c r="Z11" s="44" t="s">
        <v>0</v>
      </c>
      <c r="AA11" s="45" t="s">
        <v>1</v>
      </c>
      <c r="AB11" s="4" t="s">
        <v>4</v>
      </c>
      <c r="AC11" s="45" t="s">
        <v>1</v>
      </c>
      <c r="AD11" s="47" t="s">
        <v>3</v>
      </c>
      <c r="AE11" s="45" t="s">
        <v>1</v>
      </c>
      <c r="AF11" s="44" t="s">
        <v>0</v>
      </c>
      <c r="AG11" s="45" t="s">
        <v>1</v>
      </c>
      <c r="AH11" s="46" t="s">
        <v>2</v>
      </c>
      <c r="AI11" s="47" t="s">
        <v>3</v>
      </c>
      <c r="AJ11" s="4" t="s">
        <v>4</v>
      </c>
      <c r="AK11" s="45" t="s">
        <v>1</v>
      </c>
      <c r="AL11" s="44" t="s">
        <v>0</v>
      </c>
      <c r="AM11" s="45" t="s">
        <v>1</v>
      </c>
      <c r="AN11" s="46" t="s">
        <v>2</v>
      </c>
      <c r="AO11" s="94" t="s">
        <v>5</v>
      </c>
    </row>
    <row r="12" spans="1:41">
      <c r="A12" s="64"/>
      <c r="B12" s="61"/>
      <c r="C12" s="61"/>
      <c r="D12" s="61"/>
      <c r="E12" s="61"/>
      <c r="F12" s="61"/>
      <c r="G12" s="61"/>
      <c r="H12" s="97"/>
      <c r="K12" s="52">
        <v>9</v>
      </c>
      <c r="L12" s="45" t="s">
        <v>1</v>
      </c>
      <c r="M12" s="94" t="s">
        <v>5</v>
      </c>
      <c r="N12" s="45" t="s">
        <v>1</v>
      </c>
      <c r="O12" s="4" t="s">
        <v>4</v>
      </c>
      <c r="P12" s="45" t="s">
        <v>1</v>
      </c>
      <c r="Q12" s="44" t="s">
        <v>0</v>
      </c>
      <c r="R12" s="45" t="s">
        <v>1</v>
      </c>
      <c r="S12" s="46" t="s">
        <v>2</v>
      </c>
      <c r="T12" s="45" t="s">
        <v>1</v>
      </c>
      <c r="U12" s="46" t="s">
        <v>2</v>
      </c>
      <c r="V12" s="45" t="s">
        <v>1</v>
      </c>
      <c r="W12" s="44" t="s">
        <v>0</v>
      </c>
      <c r="X12" s="45" t="s">
        <v>1</v>
      </c>
      <c r="Y12" s="46" t="s">
        <v>2</v>
      </c>
      <c r="Z12" s="45" t="s">
        <v>1</v>
      </c>
      <c r="AA12" s="94" t="s">
        <v>5</v>
      </c>
      <c r="AB12" s="45" t="s">
        <v>1</v>
      </c>
      <c r="AC12" s="4" t="s">
        <v>4</v>
      </c>
      <c r="AD12" s="45" t="s">
        <v>1</v>
      </c>
      <c r="AE12" s="47" t="s">
        <v>3</v>
      </c>
      <c r="AF12" s="45" t="s">
        <v>1</v>
      </c>
      <c r="AG12" s="44" t="s">
        <v>0</v>
      </c>
      <c r="AH12" s="45" t="s">
        <v>1</v>
      </c>
      <c r="AI12" s="46" t="s">
        <v>2</v>
      </c>
      <c r="AJ12" s="47" t="s">
        <v>3</v>
      </c>
      <c r="AK12" s="4" t="s">
        <v>4</v>
      </c>
      <c r="AL12" s="45" t="s">
        <v>1</v>
      </c>
      <c r="AM12" s="44" t="s">
        <v>0</v>
      </c>
      <c r="AN12" s="45" t="s">
        <v>1</v>
      </c>
      <c r="AO12" s="46" t="s">
        <v>2</v>
      </c>
    </row>
    <row r="13" spans="1:41">
      <c r="A13" s="62"/>
      <c r="B13" s="61"/>
      <c r="C13" s="61"/>
      <c r="D13" s="61"/>
      <c r="E13" s="61"/>
      <c r="F13" s="61"/>
      <c r="G13" s="61"/>
      <c r="H13" s="66"/>
      <c r="I13" s="61"/>
      <c r="J13" s="61"/>
      <c r="K13" s="52">
        <v>10</v>
      </c>
      <c r="L13" s="46" t="s">
        <v>2</v>
      </c>
      <c r="M13" s="45" t="s">
        <v>1</v>
      </c>
      <c r="N13" s="94" t="s">
        <v>5</v>
      </c>
      <c r="O13" s="45" t="s">
        <v>1</v>
      </c>
      <c r="P13" s="4" t="s">
        <v>4</v>
      </c>
      <c r="Q13" s="45" t="s">
        <v>1</v>
      </c>
      <c r="R13" s="44" t="s">
        <v>0</v>
      </c>
      <c r="S13" s="45" t="s">
        <v>1</v>
      </c>
      <c r="T13" s="46" t="s">
        <v>2</v>
      </c>
      <c r="U13" s="45" t="s">
        <v>1</v>
      </c>
      <c r="V13" s="46" t="s">
        <v>2</v>
      </c>
      <c r="W13" s="45" t="s">
        <v>1</v>
      </c>
      <c r="X13" s="44" t="s">
        <v>0</v>
      </c>
      <c r="Y13" s="45" t="s">
        <v>1</v>
      </c>
      <c r="Z13" s="46" t="s">
        <v>2</v>
      </c>
      <c r="AA13" s="45" t="s">
        <v>1</v>
      </c>
      <c r="AB13" s="94" t="s">
        <v>5</v>
      </c>
      <c r="AC13" s="45" t="s">
        <v>1</v>
      </c>
      <c r="AD13" s="4" t="s">
        <v>4</v>
      </c>
      <c r="AE13" s="45" t="s">
        <v>1</v>
      </c>
      <c r="AF13" s="47" t="s">
        <v>3</v>
      </c>
      <c r="AG13" s="45" t="s">
        <v>1</v>
      </c>
      <c r="AH13" s="44" t="s">
        <v>0</v>
      </c>
      <c r="AI13" s="45" t="s">
        <v>1</v>
      </c>
      <c r="AJ13" s="46" t="s">
        <v>2</v>
      </c>
      <c r="AK13" s="47" t="s">
        <v>3</v>
      </c>
      <c r="AL13" s="4" t="s">
        <v>4</v>
      </c>
      <c r="AM13" s="45" t="s">
        <v>1</v>
      </c>
      <c r="AN13" s="44" t="s">
        <v>0</v>
      </c>
      <c r="AO13" s="45" t="s">
        <v>1</v>
      </c>
    </row>
    <row r="14" spans="1:41">
      <c r="A14" s="63"/>
      <c r="B14" s="61"/>
      <c r="C14" s="61"/>
      <c r="D14" s="61"/>
      <c r="E14" s="61"/>
      <c r="F14" s="61"/>
      <c r="G14" s="61"/>
      <c r="H14" s="63"/>
      <c r="I14" s="61"/>
      <c r="J14" s="61"/>
      <c r="K14" s="52">
        <v>11</v>
      </c>
      <c r="L14" s="45" t="s">
        <v>1</v>
      </c>
      <c r="M14" s="46" t="s">
        <v>2</v>
      </c>
      <c r="N14" s="45" t="s">
        <v>1</v>
      </c>
      <c r="O14" s="94" t="s">
        <v>5</v>
      </c>
      <c r="P14" s="45" t="s">
        <v>1</v>
      </c>
      <c r="Q14" s="4" t="s">
        <v>4</v>
      </c>
      <c r="R14" s="45" t="s">
        <v>1</v>
      </c>
      <c r="S14" s="44" t="s">
        <v>0</v>
      </c>
      <c r="T14" s="45" t="s">
        <v>1</v>
      </c>
      <c r="U14" s="46" t="s">
        <v>2</v>
      </c>
      <c r="V14" s="45" t="s">
        <v>1</v>
      </c>
      <c r="W14" s="46" t="s">
        <v>2</v>
      </c>
      <c r="X14" s="45" t="s">
        <v>1</v>
      </c>
      <c r="Y14" s="44" t="s">
        <v>0</v>
      </c>
      <c r="Z14" s="45" t="s">
        <v>1</v>
      </c>
      <c r="AA14" s="46" t="s">
        <v>2</v>
      </c>
      <c r="AB14" s="45" t="s">
        <v>1</v>
      </c>
      <c r="AC14" s="94" t="s">
        <v>5</v>
      </c>
      <c r="AD14" s="45" t="s">
        <v>1</v>
      </c>
      <c r="AE14" s="4" t="s">
        <v>4</v>
      </c>
      <c r="AF14" s="45" t="s">
        <v>1</v>
      </c>
      <c r="AG14" s="47" t="s">
        <v>3</v>
      </c>
      <c r="AH14" s="45" t="s">
        <v>1</v>
      </c>
      <c r="AI14" s="44" t="s">
        <v>0</v>
      </c>
      <c r="AJ14" s="45" t="s">
        <v>1</v>
      </c>
      <c r="AK14" s="46" t="s">
        <v>2</v>
      </c>
      <c r="AL14" s="47" t="s">
        <v>3</v>
      </c>
      <c r="AM14" s="4" t="s">
        <v>4</v>
      </c>
      <c r="AN14" s="45" t="s">
        <v>1</v>
      </c>
      <c r="AO14" s="44" t="s">
        <v>0</v>
      </c>
    </row>
    <row r="15" spans="1:41">
      <c r="A15" s="65"/>
      <c r="B15" s="61"/>
      <c r="C15" s="61"/>
      <c r="D15" s="61"/>
      <c r="E15" s="61"/>
      <c r="F15" s="61"/>
      <c r="G15" s="61"/>
      <c r="H15" s="65"/>
      <c r="I15" s="61"/>
      <c r="J15" s="61"/>
      <c r="K15" s="52">
        <v>12</v>
      </c>
      <c r="L15" s="46" t="s">
        <v>2</v>
      </c>
      <c r="M15" s="45" t="s">
        <v>1</v>
      </c>
      <c r="N15" s="46" t="s">
        <v>2</v>
      </c>
      <c r="O15" s="45" t="s">
        <v>1</v>
      </c>
      <c r="P15" s="94" t="s">
        <v>5</v>
      </c>
      <c r="Q15" s="45" t="s">
        <v>1</v>
      </c>
      <c r="R15" s="4" t="s">
        <v>4</v>
      </c>
      <c r="S15" s="45" t="s">
        <v>1</v>
      </c>
      <c r="T15" s="44" t="s">
        <v>0</v>
      </c>
      <c r="U15" s="45" t="s">
        <v>1</v>
      </c>
      <c r="V15" s="46" t="s">
        <v>2</v>
      </c>
      <c r="W15" s="45" t="s">
        <v>1</v>
      </c>
      <c r="X15" s="46" t="s">
        <v>2</v>
      </c>
      <c r="Y15" s="45" t="s">
        <v>1</v>
      </c>
      <c r="Z15" s="44" t="s">
        <v>0</v>
      </c>
      <c r="AA15" s="45" t="s">
        <v>1</v>
      </c>
      <c r="AB15" s="46" t="s">
        <v>2</v>
      </c>
      <c r="AC15" s="45" t="s">
        <v>1</v>
      </c>
      <c r="AD15" s="94" t="s">
        <v>5</v>
      </c>
      <c r="AE15" s="45" t="s">
        <v>1</v>
      </c>
      <c r="AF15" s="4" t="s">
        <v>4</v>
      </c>
      <c r="AG15" s="45" t="s">
        <v>1</v>
      </c>
      <c r="AH15" s="47" t="s">
        <v>3</v>
      </c>
      <c r="AI15" s="45" t="s">
        <v>1</v>
      </c>
      <c r="AJ15" s="44" t="s">
        <v>0</v>
      </c>
      <c r="AK15" s="45" t="s">
        <v>1</v>
      </c>
      <c r="AL15" s="46" t="s">
        <v>2</v>
      </c>
      <c r="AM15" s="47" t="s">
        <v>3</v>
      </c>
      <c r="AN15" s="4" t="s">
        <v>4</v>
      </c>
      <c r="AO15" s="45" t="s">
        <v>1</v>
      </c>
    </row>
    <row r="16" spans="1:41">
      <c r="A16" s="64"/>
      <c r="B16" s="61"/>
      <c r="C16" s="61"/>
      <c r="D16" s="61"/>
      <c r="E16" s="61"/>
      <c r="F16" s="61"/>
      <c r="G16" s="61"/>
      <c r="H16" s="64"/>
      <c r="I16" s="61"/>
      <c r="J16" s="61"/>
      <c r="K16" s="52">
        <v>13</v>
      </c>
      <c r="L16" s="44" t="s">
        <v>0</v>
      </c>
      <c r="M16" s="46" t="s">
        <v>2</v>
      </c>
      <c r="N16" s="45" t="s">
        <v>1</v>
      </c>
      <c r="O16" s="46" t="s">
        <v>2</v>
      </c>
      <c r="P16" s="45" t="s">
        <v>1</v>
      </c>
      <c r="Q16" s="94" t="s">
        <v>5</v>
      </c>
      <c r="R16" s="45" t="s">
        <v>1</v>
      </c>
      <c r="S16" s="4" t="s">
        <v>4</v>
      </c>
      <c r="T16" s="45" t="s">
        <v>1</v>
      </c>
      <c r="U16" s="44" t="s">
        <v>0</v>
      </c>
      <c r="V16" s="45" t="s">
        <v>1</v>
      </c>
      <c r="W16" s="46" t="s">
        <v>2</v>
      </c>
      <c r="X16" s="45" t="s">
        <v>1</v>
      </c>
      <c r="Y16" s="46" t="s">
        <v>2</v>
      </c>
      <c r="Z16" s="45" t="s">
        <v>1</v>
      </c>
      <c r="AA16" s="44" t="s">
        <v>0</v>
      </c>
      <c r="AB16" s="45" t="s">
        <v>1</v>
      </c>
      <c r="AC16" s="46" t="s">
        <v>2</v>
      </c>
      <c r="AD16" s="45" t="s">
        <v>1</v>
      </c>
      <c r="AE16" s="94" t="s">
        <v>5</v>
      </c>
      <c r="AF16" s="45" t="s">
        <v>1</v>
      </c>
      <c r="AG16" s="4" t="s">
        <v>4</v>
      </c>
      <c r="AH16" s="45" t="s">
        <v>1</v>
      </c>
      <c r="AI16" s="47" t="s">
        <v>3</v>
      </c>
      <c r="AJ16" s="45" t="s">
        <v>1</v>
      </c>
      <c r="AK16" s="44" t="s">
        <v>0</v>
      </c>
      <c r="AL16" s="45" t="s">
        <v>1</v>
      </c>
      <c r="AM16" s="46" t="s">
        <v>2</v>
      </c>
      <c r="AN16" s="47" t="s">
        <v>3</v>
      </c>
      <c r="AO16" s="4" t="s">
        <v>4</v>
      </c>
    </row>
    <row r="17" spans="1:41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52">
        <v>14</v>
      </c>
      <c r="L17" s="45" t="s">
        <v>1</v>
      </c>
      <c r="M17" s="44" t="s">
        <v>0</v>
      </c>
      <c r="N17" s="46" t="s">
        <v>2</v>
      </c>
      <c r="O17" s="45" t="s">
        <v>1</v>
      </c>
      <c r="P17" s="46" t="s">
        <v>2</v>
      </c>
      <c r="Q17" s="45" t="s">
        <v>1</v>
      </c>
      <c r="R17" s="94" t="s">
        <v>5</v>
      </c>
      <c r="S17" s="45" t="s">
        <v>1</v>
      </c>
      <c r="T17" s="4" t="s">
        <v>4</v>
      </c>
      <c r="U17" s="45" t="s">
        <v>1</v>
      </c>
      <c r="V17" s="44" t="s">
        <v>0</v>
      </c>
      <c r="W17" s="45" t="s">
        <v>1</v>
      </c>
      <c r="X17" s="46" t="s">
        <v>2</v>
      </c>
      <c r="Y17" s="45" t="s">
        <v>1</v>
      </c>
      <c r="Z17" s="46" t="s">
        <v>2</v>
      </c>
      <c r="AA17" s="45" t="s">
        <v>1</v>
      </c>
      <c r="AB17" s="44" t="s">
        <v>0</v>
      </c>
      <c r="AC17" s="45" t="s">
        <v>1</v>
      </c>
      <c r="AD17" s="46" t="s">
        <v>2</v>
      </c>
      <c r="AE17" s="45" t="s">
        <v>1</v>
      </c>
      <c r="AF17" s="94" t="s">
        <v>5</v>
      </c>
      <c r="AG17" s="45" t="s">
        <v>1</v>
      </c>
      <c r="AH17" s="4" t="s">
        <v>4</v>
      </c>
      <c r="AI17" s="45" t="s">
        <v>1</v>
      </c>
      <c r="AJ17" s="47" t="s">
        <v>3</v>
      </c>
      <c r="AK17" s="45" t="s">
        <v>1</v>
      </c>
      <c r="AL17" s="44" t="s">
        <v>0</v>
      </c>
      <c r="AM17" s="45" t="s">
        <v>1</v>
      </c>
      <c r="AN17" s="46" t="s">
        <v>2</v>
      </c>
      <c r="AO17" s="47" t="s">
        <v>3</v>
      </c>
    </row>
    <row r="18" spans="1:41">
      <c r="K18" s="52">
        <v>15</v>
      </c>
      <c r="L18" s="94" t="s">
        <v>5</v>
      </c>
      <c r="M18" s="45" t="s">
        <v>1</v>
      </c>
      <c r="N18" s="44" t="s">
        <v>0</v>
      </c>
      <c r="O18" s="46" t="s">
        <v>2</v>
      </c>
      <c r="P18" s="45" t="s">
        <v>1</v>
      </c>
      <c r="Q18" s="46" t="s">
        <v>2</v>
      </c>
      <c r="R18" s="45" t="s">
        <v>1</v>
      </c>
      <c r="S18" s="94" t="s">
        <v>5</v>
      </c>
      <c r="T18" s="45" t="s">
        <v>1</v>
      </c>
      <c r="U18" s="4" t="s">
        <v>4</v>
      </c>
      <c r="V18" s="45" t="s">
        <v>1</v>
      </c>
      <c r="W18" s="44" t="s">
        <v>0</v>
      </c>
      <c r="X18" s="45" t="s">
        <v>1</v>
      </c>
      <c r="Y18" s="46" t="s">
        <v>2</v>
      </c>
      <c r="Z18" s="45" t="s">
        <v>1</v>
      </c>
      <c r="AA18" s="46" t="s">
        <v>2</v>
      </c>
      <c r="AB18" s="45" t="s">
        <v>1</v>
      </c>
      <c r="AC18" s="44" t="s">
        <v>0</v>
      </c>
      <c r="AD18" s="45" t="s">
        <v>1</v>
      </c>
      <c r="AE18" s="46" t="s">
        <v>2</v>
      </c>
      <c r="AF18" s="45" t="s">
        <v>1</v>
      </c>
      <c r="AG18" s="94" t="s">
        <v>5</v>
      </c>
      <c r="AH18" s="45" t="s">
        <v>1</v>
      </c>
      <c r="AI18" s="4" t="s">
        <v>4</v>
      </c>
      <c r="AJ18" s="45" t="s">
        <v>1</v>
      </c>
      <c r="AK18" s="47" t="s">
        <v>3</v>
      </c>
      <c r="AL18" s="45" t="s">
        <v>1</v>
      </c>
      <c r="AM18" s="44" t="s">
        <v>0</v>
      </c>
      <c r="AN18" s="45" t="s">
        <v>1</v>
      </c>
      <c r="AO18" s="46" t="s">
        <v>2</v>
      </c>
    </row>
    <row r="19" spans="1:41">
      <c r="K19" s="52">
        <v>16</v>
      </c>
      <c r="L19" s="46" t="s">
        <v>2</v>
      </c>
      <c r="M19" s="94" t="s">
        <v>5</v>
      </c>
      <c r="N19" s="45" t="s">
        <v>1</v>
      </c>
      <c r="O19" s="44" t="s">
        <v>0</v>
      </c>
      <c r="P19" s="46" t="s">
        <v>2</v>
      </c>
      <c r="Q19" s="45" t="s">
        <v>1</v>
      </c>
      <c r="R19" s="46" t="s">
        <v>2</v>
      </c>
      <c r="S19" s="45" t="s">
        <v>1</v>
      </c>
      <c r="T19" s="94" t="s">
        <v>5</v>
      </c>
      <c r="U19" s="45" t="s">
        <v>1</v>
      </c>
      <c r="V19" s="4" t="s">
        <v>4</v>
      </c>
      <c r="W19" s="45" t="s">
        <v>1</v>
      </c>
      <c r="X19" s="44" t="s">
        <v>0</v>
      </c>
      <c r="Y19" s="45" t="s">
        <v>1</v>
      </c>
      <c r="Z19" s="46" t="s">
        <v>2</v>
      </c>
      <c r="AA19" s="45" t="s">
        <v>1</v>
      </c>
      <c r="AB19" s="46" t="s">
        <v>2</v>
      </c>
      <c r="AC19" s="45" t="s">
        <v>1</v>
      </c>
      <c r="AD19" s="44" t="s">
        <v>0</v>
      </c>
      <c r="AE19" s="45" t="s">
        <v>1</v>
      </c>
      <c r="AF19" s="46" t="s">
        <v>2</v>
      </c>
      <c r="AG19" s="45" t="s">
        <v>1</v>
      </c>
      <c r="AH19" s="94" t="s">
        <v>5</v>
      </c>
      <c r="AI19" s="45" t="s">
        <v>1</v>
      </c>
      <c r="AJ19" s="4" t="s">
        <v>4</v>
      </c>
      <c r="AK19" s="45" t="s">
        <v>1</v>
      </c>
      <c r="AL19" s="47" t="s">
        <v>3</v>
      </c>
      <c r="AM19" s="45" t="s">
        <v>1</v>
      </c>
      <c r="AN19" s="44" t="s">
        <v>0</v>
      </c>
      <c r="AO19" s="45" t="s">
        <v>1</v>
      </c>
    </row>
    <row r="20" spans="1:41">
      <c r="C20" t="s">
        <v>9</v>
      </c>
      <c r="D20" t="s">
        <v>8</v>
      </c>
      <c r="F20" t="s">
        <v>10</v>
      </c>
      <c r="K20" s="52">
        <v>17</v>
      </c>
      <c r="L20" s="45" t="s">
        <v>1</v>
      </c>
      <c r="M20" s="46" t="s">
        <v>2</v>
      </c>
      <c r="N20" s="94" t="s">
        <v>5</v>
      </c>
      <c r="O20" s="45" t="s">
        <v>1</v>
      </c>
      <c r="P20" s="44" t="s">
        <v>0</v>
      </c>
      <c r="Q20" s="46" t="s">
        <v>2</v>
      </c>
      <c r="R20" s="45" t="s">
        <v>1</v>
      </c>
      <c r="S20" s="46" t="s">
        <v>2</v>
      </c>
      <c r="T20" s="45" t="s">
        <v>1</v>
      </c>
      <c r="U20" s="94" t="s">
        <v>5</v>
      </c>
      <c r="V20" s="45" t="s">
        <v>1</v>
      </c>
      <c r="W20" s="4" t="s">
        <v>4</v>
      </c>
      <c r="X20" s="45" t="s">
        <v>1</v>
      </c>
      <c r="Y20" s="44" t="s">
        <v>0</v>
      </c>
      <c r="Z20" s="45" t="s">
        <v>1</v>
      </c>
      <c r="AA20" s="46" t="s">
        <v>2</v>
      </c>
      <c r="AB20" s="45" t="s">
        <v>1</v>
      </c>
      <c r="AC20" s="46" t="s">
        <v>2</v>
      </c>
      <c r="AD20" s="45" t="s">
        <v>1</v>
      </c>
      <c r="AE20" s="44" t="s">
        <v>0</v>
      </c>
      <c r="AF20" s="45" t="s">
        <v>1</v>
      </c>
      <c r="AG20" s="46" t="s">
        <v>2</v>
      </c>
      <c r="AH20" s="45" t="s">
        <v>1</v>
      </c>
      <c r="AI20" s="94" t="s">
        <v>5</v>
      </c>
      <c r="AJ20" s="45" t="s">
        <v>1</v>
      </c>
      <c r="AK20" s="4" t="s">
        <v>4</v>
      </c>
      <c r="AL20" s="45" t="s">
        <v>1</v>
      </c>
      <c r="AM20" s="47" t="s">
        <v>3</v>
      </c>
      <c r="AN20" s="45" t="s">
        <v>1</v>
      </c>
      <c r="AO20" s="44" t="s">
        <v>0</v>
      </c>
    </row>
    <row r="21" spans="1:41">
      <c r="A21" s="44" t="s">
        <v>0</v>
      </c>
      <c r="B21" s="51"/>
      <c r="C21" s="44">
        <f>COUNTIF(L4:AO39, "PAN")</f>
        <v>153</v>
      </c>
      <c r="D21" s="51">
        <f>B5</f>
        <v>153</v>
      </c>
      <c r="E21" s="51"/>
      <c r="F21" s="51">
        <f t="shared" ref="F21:F26" si="4">D21-C21</f>
        <v>0</v>
      </c>
      <c r="K21" s="52">
        <v>18</v>
      </c>
      <c r="L21" s="98" t="s">
        <v>0</v>
      </c>
      <c r="M21" s="45" t="s">
        <v>1</v>
      </c>
      <c r="N21" s="46" t="s">
        <v>2</v>
      </c>
      <c r="O21" s="94" t="s">
        <v>5</v>
      </c>
      <c r="P21" s="45" t="s">
        <v>1</v>
      </c>
      <c r="Q21" s="44" t="s">
        <v>0</v>
      </c>
      <c r="R21" s="46" t="s">
        <v>2</v>
      </c>
      <c r="S21" s="45" t="s">
        <v>1</v>
      </c>
      <c r="T21" s="46" t="s">
        <v>2</v>
      </c>
      <c r="U21" s="45" t="s">
        <v>1</v>
      </c>
      <c r="V21" s="94" t="s">
        <v>5</v>
      </c>
      <c r="W21" s="45" t="s">
        <v>1</v>
      </c>
      <c r="X21" s="4" t="s">
        <v>4</v>
      </c>
      <c r="Y21" s="45" t="s">
        <v>1</v>
      </c>
      <c r="Z21" s="44" t="s">
        <v>0</v>
      </c>
      <c r="AA21" s="45" t="s">
        <v>1</v>
      </c>
      <c r="AB21" s="46" t="s">
        <v>2</v>
      </c>
      <c r="AC21" s="45" t="s">
        <v>1</v>
      </c>
      <c r="AD21" s="46" t="s">
        <v>2</v>
      </c>
      <c r="AE21" s="45" t="s">
        <v>1</v>
      </c>
      <c r="AF21" s="44" t="s">
        <v>0</v>
      </c>
      <c r="AG21" s="45" t="s">
        <v>1</v>
      </c>
      <c r="AH21" s="46" t="s">
        <v>2</v>
      </c>
      <c r="AI21" s="45" t="s">
        <v>1</v>
      </c>
      <c r="AJ21" s="94" t="s">
        <v>5</v>
      </c>
      <c r="AK21" s="45" t="s">
        <v>1</v>
      </c>
      <c r="AL21" s="4" t="s">
        <v>4</v>
      </c>
      <c r="AM21" s="45" t="s">
        <v>1</v>
      </c>
      <c r="AN21" s="47" t="s">
        <v>3</v>
      </c>
      <c r="AO21" s="45" t="s">
        <v>1</v>
      </c>
    </row>
    <row r="22" spans="1:41">
      <c r="A22" s="45" t="s">
        <v>1</v>
      </c>
      <c r="B22" s="51"/>
      <c r="C22" s="45">
        <f>COUNTIF(L4:AO39, "PRI")</f>
        <v>468</v>
      </c>
      <c r="D22" s="51">
        <f t="shared" ref="D22:D26" si="5">B6</f>
        <v>468</v>
      </c>
      <c r="E22" s="51"/>
      <c r="F22" s="51">
        <f t="shared" si="4"/>
        <v>0</v>
      </c>
      <c r="K22" s="52">
        <v>19</v>
      </c>
      <c r="L22" s="45" t="s">
        <v>1</v>
      </c>
      <c r="M22" s="44" t="s">
        <v>0</v>
      </c>
      <c r="N22" s="45" t="s">
        <v>1</v>
      </c>
      <c r="O22" s="46" t="s">
        <v>2</v>
      </c>
      <c r="P22" s="94" t="s">
        <v>5</v>
      </c>
      <c r="Q22" s="45" t="s">
        <v>1</v>
      </c>
      <c r="R22" s="44" t="s">
        <v>0</v>
      </c>
      <c r="S22" s="46" t="s">
        <v>2</v>
      </c>
      <c r="T22" s="45" t="s">
        <v>1</v>
      </c>
      <c r="U22" s="46" t="s">
        <v>2</v>
      </c>
      <c r="V22" s="45" t="s">
        <v>1</v>
      </c>
      <c r="W22" s="94" t="s">
        <v>5</v>
      </c>
      <c r="X22" s="45" t="s">
        <v>1</v>
      </c>
      <c r="Y22" s="4" t="s">
        <v>4</v>
      </c>
      <c r="Z22" s="45" t="s">
        <v>1</v>
      </c>
      <c r="AA22" s="44" t="s">
        <v>0</v>
      </c>
      <c r="AB22" s="45" t="s">
        <v>1</v>
      </c>
      <c r="AC22" s="46" t="s">
        <v>2</v>
      </c>
      <c r="AD22" s="45" t="s">
        <v>1</v>
      </c>
      <c r="AE22" s="46" t="s">
        <v>2</v>
      </c>
      <c r="AF22" s="45" t="s">
        <v>1</v>
      </c>
      <c r="AG22" s="44" t="s">
        <v>0</v>
      </c>
      <c r="AH22" s="45" t="s">
        <v>1</v>
      </c>
      <c r="AI22" s="46" t="s">
        <v>2</v>
      </c>
      <c r="AJ22" s="45" t="s">
        <v>1</v>
      </c>
      <c r="AK22" s="94" t="s">
        <v>5</v>
      </c>
      <c r="AL22" s="45" t="s">
        <v>1</v>
      </c>
      <c r="AM22" s="4" t="s">
        <v>4</v>
      </c>
      <c r="AN22" s="45" t="s">
        <v>1</v>
      </c>
      <c r="AO22" s="47" t="s">
        <v>3</v>
      </c>
    </row>
    <row r="23" spans="1:41">
      <c r="A23" s="46" t="s">
        <v>2</v>
      </c>
      <c r="B23" s="51"/>
      <c r="C23" s="46">
        <f>COUNTIF(L4:AO39, "PRD")</f>
        <v>204</v>
      </c>
      <c r="D23" s="51">
        <f t="shared" si="5"/>
        <v>204</v>
      </c>
      <c r="E23" s="51"/>
      <c r="F23" s="51">
        <f t="shared" si="4"/>
        <v>0</v>
      </c>
      <c r="K23" s="52">
        <v>20</v>
      </c>
      <c r="L23" s="4" t="s">
        <v>4</v>
      </c>
      <c r="M23" s="45" t="s">
        <v>1</v>
      </c>
      <c r="N23" s="44" t="s">
        <v>0</v>
      </c>
      <c r="O23" s="45" t="s">
        <v>1</v>
      </c>
      <c r="P23" s="46" t="s">
        <v>2</v>
      </c>
      <c r="Q23" s="94" t="s">
        <v>5</v>
      </c>
      <c r="R23" s="45" t="s">
        <v>1</v>
      </c>
      <c r="S23" s="44" t="s">
        <v>0</v>
      </c>
      <c r="T23" s="46" t="s">
        <v>2</v>
      </c>
      <c r="U23" s="45" t="s">
        <v>1</v>
      </c>
      <c r="V23" s="46" t="s">
        <v>2</v>
      </c>
      <c r="W23" s="45" t="s">
        <v>1</v>
      </c>
      <c r="X23" s="94" t="s">
        <v>5</v>
      </c>
      <c r="Y23" s="45" t="s">
        <v>1</v>
      </c>
      <c r="Z23" s="4" t="s">
        <v>4</v>
      </c>
      <c r="AA23" s="45" t="s">
        <v>1</v>
      </c>
      <c r="AB23" s="44" t="s">
        <v>0</v>
      </c>
      <c r="AC23" s="45" t="s">
        <v>1</v>
      </c>
      <c r="AD23" s="46" t="s">
        <v>2</v>
      </c>
      <c r="AE23" s="45" t="s">
        <v>1</v>
      </c>
      <c r="AF23" s="46" t="s">
        <v>2</v>
      </c>
      <c r="AG23" s="45" t="s">
        <v>1</v>
      </c>
      <c r="AH23" s="44" t="s">
        <v>0</v>
      </c>
      <c r="AI23" s="45" t="s">
        <v>1</v>
      </c>
      <c r="AJ23" s="46" t="s">
        <v>2</v>
      </c>
      <c r="AK23" s="45" t="s">
        <v>1</v>
      </c>
      <c r="AL23" s="94" t="s">
        <v>5</v>
      </c>
      <c r="AM23" s="45" t="s">
        <v>1</v>
      </c>
      <c r="AN23" s="4" t="s">
        <v>4</v>
      </c>
      <c r="AO23" s="45" t="s">
        <v>1</v>
      </c>
    </row>
    <row r="24" spans="1:41">
      <c r="A24" s="47" t="s">
        <v>3</v>
      </c>
      <c r="B24" s="51"/>
      <c r="C24" s="47">
        <f>COUNTIF(L4:AO39, "PT")</f>
        <v>71</v>
      </c>
      <c r="D24" s="51">
        <f t="shared" si="5"/>
        <v>71</v>
      </c>
      <c r="E24" s="51"/>
      <c r="F24" s="51">
        <f t="shared" si="4"/>
        <v>0</v>
      </c>
      <c r="K24" s="52">
        <v>21</v>
      </c>
      <c r="L24" s="47" t="s">
        <v>3</v>
      </c>
      <c r="M24" s="4" t="s">
        <v>4</v>
      </c>
      <c r="N24" s="45" t="s">
        <v>1</v>
      </c>
      <c r="O24" s="44" t="s">
        <v>0</v>
      </c>
      <c r="P24" s="45" t="s">
        <v>1</v>
      </c>
      <c r="Q24" s="46" t="s">
        <v>2</v>
      </c>
      <c r="R24" s="94" t="s">
        <v>5</v>
      </c>
      <c r="S24" s="45" t="s">
        <v>1</v>
      </c>
      <c r="T24" s="44" t="s">
        <v>0</v>
      </c>
      <c r="U24" s="46" t="s">
        <v>2</v>
      </c>
      <c r="V24" s="45" t="s">
        <v>1</v>
      </c>
      <c r="W24" s="46" t="s">
        <v>2</v>
      </c>
      <c r="X24" s="45" t="s">
        <v>1</v>
      </c>
      <c r="Y24" s="94" t="s">
        <v>5</v>
      </c>
      <c r="Z24" s="45" t="s">
        <v>1</v>
      </c>
      <c r="AA24" s="4" t="s">
        <v>4</v>
      </c>
      <c r="AB24" s="45" t="s">
        <v>1</v>
      </c>
      <c r="AC24" s="44" t="s">
        <v>0</v>
      </c>
      <c r="AD24" s="45" t="s">
        <v>1</v>
      </c>
      <c r="AE24" s="46" t="s">
        <v>2</v>
      </c>
      <c r="AF24" s="45" t="s">
        <v>1</v>
      </c>
      <c r="AG24" s="46" t="s">
        <v>2</v>
      </c>
      <c r="AH24" s="45" t="s">
        <v>1</v>
      </c>
      <c r="AI24" s="44" t="s">
        <v>0</v>
      </c>
      <c r="AJ24" s="45" t="s">
        <v>1</v>
      </c>
      <c r="AK24" s="46" t="s">
        <v>2</v>
      </c>
      <c r="AL24" s="45" t="s">
        <v>1</v>
      </c>
      <c r="AM24" s="94" t="s">
        <v>5</v>
      </c>
      <c r="AN24" s="45" t="s">
        <v>1</v>
      </c>
      <c r="AO24" s="4" t="s">
        <v>4</v>
      </c>
    </row>
    <row r="25" spans="1:41">
      <c r="A25" s="4" t="s">
        <v>4</v>
      </c>
      <c r="B25" s="51"/>
      <c r="C25" s="4">
        <f>COUNTIF(L4:AO39, "PVEM")</f>
        <v>102</v>
      </c>
      <c r="D25" s="51">
        <f t="shared" si="5"/>
        <v>102</v>
      </c>
      <c r="E25" s="51"/>
      <c r="F25" s="51">
        <f t="shared" si="4"/>
        <v>0</v>
      </c>
      <c r="K25" s="52">
        <v>22</v>
      </c>
      <c r="L25" s="46" t="s">
        <v>2</v>
      </c>
      <c r="M25" s="47" t="s">
        <v>3</v>
      </c>
      <c r="N25" s="4" t="s">
        <v>4</v>
      </c>
      <c r="O25" s="45" t="s">
        <v>1</v>
      </c>
      <c r="P25" s="44" t="s">
        <v>0</v>
      </c>
      <c r="Q25" s="45" t="s">
        <v>1</v>
      </c>
      <c r="R25" s="46" t="s">
        <v>2</v>
      </c>
      <c r="S25" s="94" t="s">
        <v>5</v>
      </c>
      <c r="T25" s="45" t="s">
        <v>1</v>
      </c>
      <c r="U25" s="44" t="s">
        <v>0</v>
      </c>
      <c r="V25" s="46" t="s">
        <v>2</v>
      </c>
      <c r="W25" s="45" t="s">
        <v>1</v>
      </c>
      <c r="X25" s="46" t="s">
        <v>2</v>
      </c>
      <c r="Y25" s="45" t="s">
        <v>1</v>
      </c>
      <c r="Z25" s="94" t="s">
        <v>5</v>
      </c>
      <c r="AA25" s="45" t="s">
        <v>1</v>
      </c>
      <c r="AB25" s="4" t="s">
        <v>4</v>
      </c>
      <c r="AC25" s="45" t="s">
        <v>1</v>
      </c>
      <c r="AD25" s="44" t="s">
        <v>0</v>
      </c>
      <c r="AE25" s="45" t="s">
        <v>1</v>
      </c>
      <c r="AF25" s="46" t="s">
        <v>2</v>
      </c>
      <c r="AG25" s="45" t="s">
        <v>1</v>
      </c>
      <c r="AH25" s="46" t="s">
        <v>2</v>
      </c>
      <c r="AI25" s="45" t="s">
        <v>1</v>
      </c>
      <c r="AJ25" s="44" t="s">
        <v>0</v>
      </c>
      <c r="AK25" s="45" t="s">
        <v>1</v>
      </c>
      <c r="AL25" s="46" t="s">
        <v>2</v>
      </c>
      <c r="AM25" s="45" t="s">
        <v>1</v>
      </c>
      <c r="AN25" s="94" t="s">
        <v>5</v>
      </c>
      <c r="AO25" s="45" t="s">
        <v>1</v>
      </c>
    </row>
    <row r="26" spans="1:41">
      <c r="A26" s="94" t="s">
        <v>5</v>
      </c>
      <c r="B26" s="51"/>
      <c r="C26" s="94">
        <f>COUNTIF(L4:AO39, "CONV")</f>
        <v>82</v>
      </c>
      <c r="D26" s="51">
        <f t="shared" si="5"/>
        <v>82</v>
      </c>
      <c r="E26" s="51"/>
      <c r="F26" s="51">
        <f t="shared" si="4"/>
        <v>0</v>
      </c>
      <c r="K26" s="52">
        <v>23</v>
      </c>
      <c r="L26" s="45" t="s">
        <v>1</v>
      </c>
      <c r="M26" s="46" t="s">
        <v>2</v>
      </c>
      <c r="N26" s="47" t="s">
        <v>3</v>
      </c>
      <c r="O26" s="4" t="s">
        <v>4</v>
      </c>
      <c r="P26" s="45" t="s">
        <v>1</v>
      </c>
      <c r="Q26" s="44" t="s">
        <v>0</v>
      </c>
      <c r="R26" s="45" t="s">
        <v>1</v>
      </c>
      <c r="S26" s="46" t="s">
        <v>2</v>
      </c>
      <c r="T26" s="94" t="s">
        <v>5</v>
      </c>
      <c r="U26" s="45" t="s">
        <v>1</v>
      </c>
      <c r="V26" s="44" t="s">
        <v>0</v>
      </c>
      <c r="W26" s="46" t="s">
        <v>2</v>
      </c>
      <c r="X26" s="45" t="s">
        <v>1</v>
      </c>
      <c r="Y26" s="46" t="s">
        <v>2</v>
      </c>
      <c r="Z26" s="45" t="s">
        <v>1</v>
      </c>
      <c r="AA26" s="94" t="s">
        <v>5</v>
      </c>
      <c r="AB26" s="45" t="s">
        <v>1</v>
      </c>
      <c r="AC26" s="4" t="s">
        <v>4</v>
      </c>
      <c r="AD26" s="45" t="s">
        <v>1</v>
      </c>
      <c r="AE26" s="44" t="s">
        <v>0</v>
      </c>
      <c r="AF26" s="45" t="s">
        <v>1</v>
      </c>
      <c r="AG26" s="46" t="s">
        <v>2</v>
      </c>
      <c r="AH26" s="45" t="s">
        <v>1</v>
      </c>
      <c r="AI26" s="46" t="s">
        <v>2</v>
      </c>
      <c r="AJ26" s="45" t="s">
        <v>1</v>
      </c>
      <c r="AK26" s="44" t="s">
        <v>0</v>
      </c>
      <c r="AL26" s="45" t="s">
        <v>1</v>
      </c>
      <c r="AM26" s="46" t="s">
        <v>2</v>
      </c>
      <c r="AN26" s="45" t="s">
        <v>1</v>
      </c>
      <c r="AO26" s="94" t="s">
        <v>5</v>
      </c>
    </row>
    <row r="27" spans="1:41">
      <c r="A27" s="95"/>
      <c r="B27" s="61"/>
      <c r="C27" s="95"/>
      <c r="D27" s="61"/>
      <c r="E27" s="61"/>
      <c r="F27" s="61"/>
      <c r="K27" s="52">
        <v>24</v>
      </c>
      <c r="L27" s="44" t="s">
        <v>0</v>
      </c>
      <c r="M27" s="45" t="s">
        <v>1</v>
      </c>
      <c r="N27" s="46" t="s">
        <v>2</v>
      </c>
      <c r="O27" s="47" t="s">
        <v>3</v>
      </c>
      <c r="P27" s="4" t="s">
        <v>4</v>
      </c>
      <c r="Q27" s="45" t="s">
        <v>1</v>
      </c>
      <c r="R27" s="44" t="s">
        <v>0</v>
      </c>
      <c r="S27" s="45" t="s">
        <v>1</v>
      </c>
      <c r="T27" s="46" t="s">
        <v>2</v>
      </c>
      <c r="U27" s="94" t="s">
        <v>5</v>
      </c>
      <c r="V27" s="45" t="s">
        <v>1</v>
      </c>
      <c r="W27" s="44" t="s">
        <v>0</v>
      </c>
      <c r="X27" s="4" t="s">
        <v>4</v>
      </c>
      <c r="Y27" s="45" t="s">
        <v>1</v>
      </c>
      <c r="Z27" s="46" t="s">
        <v>2</v>
      </c>
      <c r="AA27" s="45" t="s">
        <v>1</v>
      </c>
      <c r="AB27" s="94" t="s">
        <v>5</v>
      </c>
      <c r="AC27" s="45" t="s">
        <v>1</v>
      </c>
      <c r="AD27" s="4" t="s">
        <v>4</v>
      </c>
      <c r="AE27" s="45" t="s">
        <v>1</v>
      </c>
      <c r="AF27" s="44" t="s">
        <v>0</v>
      </c>
      <c r="AG27" s="45" t="s">
        <v>1</v>
      </c>
      <c r="AH27" s="46" t="s">
        <v>2</v>
      </c>
      <c r="AI27" s="45" t="s">
        <v>1</v>
      </c>
      <c r="AJ27" s="46" t="s">
        <v>2</v>
      </c>
      <c r="AK27" s="45" t="s">
        <v>1</v>
      </c>
      <c r="AL27" s="44" t="s">
        <v>0</v>
      </c>
      <c r="AM27" s="45" t="s">
        <v>1</v>
      </c>
      <c r="AN27" s="46" t="s">
        <v>2</v>
      </c>
      <c r="AO27" s="45" t="s">
        <v>1</v>
      </c>
    </row>
    <row r="28" spans="1:41">
      <c r="A28" s="64"/>
      <c r="B28" s="61"/>
      <c r="C28" s="64"/>
      <c r="D28" s="61"/>
      <c r="E28" s="61"/>
      <c r="F28" s="61"/>
      <c r="K28" s="52">
        <v>25</v>
      </c>
      <c r="L28" s="46" t="s">
        <v>2</v>
      </c>
      <c r="M28" s="44" t="s">
        <v>0</v>
      </c>
      <c r="N28" s="45" t="s">
        <v>1</v>
      </c>
      <c r="O28" s="46" t="s">
        <v>2</v>
      </c>
      <c r="P28" s="47" t="s">
        <v>3</v>
      </c>
      <c r="Q28" s="4" t="s">
        <v>4</v>
      </c>
      <c r="R28" s="45" t="s">
        <v>1</v>
      </c>
      <c r="S28" s="44" t="s">
        <v>0</v>
      </c>
      <c r="T28" s="45" t="s">
        <v>1</v>
      </c>
      <c r="U28" s="46" t="s">
        <v>2</v>
      </c>
      <c r="V28" s="94" t="s">
        <v>5</v>
      </c>
      <c r="W28" s="45" t="s">
        <v>1</v>
      </c>
      <c r="X28" s="44" t="s">
        <v>0</v>
      </c>
      <c r="Y28" s="4" t="s">
        <v>4</v>
      </c>
      <c r="Z28" s="45" t="s">
        <v>1</v>
      </c>
      <c r="AA28" s="46" t="s">
        <v>2</v>
      </c>
      <c r="AB28" s="45" t="s">
        <v>1</v>
      </c>
      <c r="AC28" s="94" t="s">
        <v>5</v>
      </c>
      <c r="AD28" s="45" t="s">
        <v>1</v>
      </c>
      <c r="AE28" s="4" t="s">
        <v>4</v>
      </c>
      <c r="AF28" s="45" t="s">
        <v>1</v>
      </c>
      <c r="AG28" s="44" t="s">
        <v>0</v>
      </c>
      <c r="AH28" s="45" t="s">
        <v>1</v>
      </c>
      <c r="AI28" s="46" t="s">
        <v>2</v>
      </c>
      <c r="AJ28" s="45" t="s">
        <v>1</v>
      </c>
      <c r="AK28" s="46" t="s">
        <v>2</v>
      </c>
      <c r="AL28" s="45" t="s">
        <v>1</v>
      </c>
      <c r="AM28" s="44" t="s">
        <v>0</v>
      </c>
      <c r="AN28" s="45" t="s">
        <v>1</v>
      </c>
      <c r="AO28" s="46" t="s">
        <v>2</v>
      </c>
    </row>
    <row r="29" spans="1:41">
      <c r="A29" s="62"/>
      <c r="B29" s="61"/>
      <c r="C29" s="62"/>
      <c r="D29" s="61"/>
      <c r="E29" s="61"/>
      <c r="F29" s="61"/>
      <c r="G29" s="61"/>
      <c r="I29" s="70"/>
      <c r="J29" s="70"/>
      <c r="K29" s="52">
        <v>26</v>
      </c>
      <c r="L29" s="47" t="s">
        <v>3</v>
      </c>
      <c r="M29" s="46" t="s">
        <v>2</v>
      </c>
      <c r="N29" s="44" t="s">
        <v>0</v>
      </c>
      <c r="O29" s="45" t="s">
        <v>1</v>
      </c>
      <c r="P29" s="46" t="s">
        <v>2</v>
      </c>
      <c r="Q29" s="47" t="s">
        <v>3</v>
      </c>
      <c r="R29" s="4" t="s">
        <v>4</v>
      </c>
      <c r="S29" s="45" t="s">
        <v>1</v>
      </c>
      <c r="T29" s="44" t="s">
        <v>0</v>
      </c>
      <c r="U29" s="45" t="s">
        <v>1</v>
      </c>
      <c r="V29" s="46" t="s">
        <v>2</v>
      </c>
      <c r="W29" s="94" t="s">
        <v>5</v>
      </c>
      <c r="X29" s="45" t="s">
        <v>1</v>
      </c>
      <c r="Y29" s="44" t="s">
        <v>0</v>
      </c>
      <c r="Z29" s="4" t="s">
        <v>4</v>
      </c>
      <c r="AA29" s="45" t="s">
        <v>1</v>
      </c>
      <c r="AB29" s="46" t="s">
        <v>2</v>
      </c>
      <c r="AC29" s="45" t="s">
        <v>1</v>
      </c>
      <c r="AD29" s="94" t="s">
        <v>5</v>
      </c>
      <c r="AE29" s="45" t="s">
        <v>1</v>
      </c>
      <c r="AF29" s="4" t="s">
        <v>4</v>
      </c>
      <c r="AG29" s="45" t="s">
        <v>1</v>
      </c>
      <c r="AH29" s="44" t="s">
        <v>0</v>
      </c>
      <c r="AI29" s="45" t="s">
        <v>1</v>
      </c>
      <c r="AJ29" s="46" t="s">
        <v>2</v>
      </c>
      <c r="AK29" s="45" t="s">
        <v>1</v>
      </c>
      <c r="AL29" s="46" t="s">
        <v>2</v>
      </c>
      <c r="AM29" s="45" t="s">
        <v>1</v>
      </c>
      <c r="AN29" s="44" t="s">
        <v>0</v>
      </c>
      <c r="AO29" s="45" t="s">
        <v>1</v>
      </c>
    </row>
    <row r="30" spans="1:41">
      <c r="A30" s="63"/>
      <c r="B30" s="61"/>
      <c r="C30" s="67"/>
      <c r="D30" s="61"/>
      <c r="E30" s="61"/>
      <c r="F30" s="61"/>
      <c r="G30" s="61"/>
      <c r="I30" s="70"/>
      <c r="J30" s="70"/>
      <c r="K30" s="52">
        <v>27</v>
      </c>
      <c r="L30" s="45" t="s">
        <v>1</v>
      </c>
      <c r="M30" s="47" t="s">
        <v>3</v>
      </c>
      <c r="N30" s="46" t="s">
        <v>2</v>
      </c>
      <c r="O30" s="44" t="s">
        <v>0</v>
      </c>
      <c r="P30" s="45" t="s">
        <v>1</v>
      </c>
      <c r="Q30" s="46" t="s">
        <v>2</v>
      </c>
      <c r="R30" s="47" t="s">
        <v>3</v>
      </c>
      <c r="S30" s="4" t="s">
        <v>4</v>
      </c>
      <c r="T30" s="45" t="s">
        <v>1</v>
      </c>
      <c r="U30" s="44" t="s">
        <v>0</v>
      </c>
      <c r="V30" s="45" t="s">
        <v>1</v>
      </c>
      <c r="W30" s="46" t="s">
        <v>2</v>
      </c>
      <c r="X30" s="94" t="s">
        <v>5</v>
      </c>
      <c r="Y30" s="45" t="s">
        <v>1</v>
      </c>
      <c r="Z30" s="44" t="s">
        <v>0</v>
      </c>
      <c r="AA30" s="4" t="s">
        <v>4</v>
      </c>
      <c r="AB30" s="45" t="s">
        <v>1</v>
      </c>
      <c r="AC30" s="46" t="s">
        <v>2</v>
      </c>
      <c r="AD30" s="45" t="s">
        <v>1</v>
      </c>
      <c r="AE30" s="94" t="s">
        <v>5</v>
      </c>
      <c r="AF30" s="45" t="s">
        <v>1</v>
      </c>
      <c r="AG30" s="4" t="s">
        <v>4</v>
      </c>
      <c r="AH30" s="45" t="s">
        <v>1</v>
      </c>
      <c r="AI30" s="44" t="s">
        <v>0</v>
      </c>
      <c r="AJ30" s="45" t="s">
        <v>1</v>
      </c>
      <c r="AK30" s="46" t="s">
        <v>2</v>
      </c>
      <c r="AL30" s="45" t="s">
        <v>1</v>
      </c>
      <c r="AM30" s="46" t="s">
        <v>2</v>
      </c>
      <c r="AN30" s="45" t="s">
        <v>1</v>
      </c>
      <c r="AO30" s="44" t="s">
        <v>0</v>
      </c>
    </row>
    <row r="31" spans="1:41">
      <c r="A31" s="65"/>
      <c r="B31" s="61"/>
      <c r="C31" s="65"/>
      <c r="D31" s="61"/>
      <c r="E31" s="61"/>
      <c r="F31" s="61"/>
      <c r="G31" s="61"/>
      <c r="I31" s="70"/>
      <c r="J31" s="70"/>
      <c r="K31" s="52">
        <v>28</v>
      </c>
      <c r="L31" s="4" t="s">
        <v>4</v>
      </c>
      <c r="M31" s="45" t="s">
        <v>1</v>
      </c>
      <c r="N31" s="47" t="s">
        <v>3</v>
      </c>
      <c r="O31" s="46" t="s">
        <v>2</v>
      </c>
      <c r="P31" s="44" t="s">
        <v>0</v>
      </c>
      <c r="Q31" s="45" t="s">
        <v>1</v>
      </c>
      <c r="R31" s="46" t="s">
        <v>2</v>
      </c>
      <c r="S31" s="47" t="s">
        <v>3</v>
      </c>
      <c r="T31" s="4" t="s">
        <v>4</v>
      </c>
      <c r="U31" s="45" t="s">
        <v>1</v>
      </c>
      <c r="V31" s="44" t="s">
        <v>0</v>
      </c>
      <c r="W31" s="45" t="s">
        <v>1</v>
      </c>
      <c r="X31" s="46" t="s">
        <v>2</v>
      </c>
      <c r="Y31" s="94" t="s">
        <v>5</v>
      </c>
      <c r="Z31" s="45" t="s">
        <v>1</v>
      </c>
      <c r="AA31" s="44" t="s">
        <v>0</v>
      </c>
      <c r="AB31" s="4" t="s">
        <v>4</v>
      </c>
      <c r="AC31" s="45" t="s">
        <v>1</v>
      </c>
      <c r="AD31" s="46" t="s">
        <v>2</v>
      </c>
      <c r="AE31" s="45" t="s">
        <v>1</v>
      </c>
      <c r="AF31" s="94" t="s">
        <v>5</v>
      </c>
      <c r="AG31" s="45" t="s">
        <v>1</v>
      </c>
      <c r="AH31" s="4" t="s">
        <v>4</v>
      </c>
      <c r="AI31" s="45" t="s">
        <v>1</v>
      </c>
      <c r="AJ31" s="44" t="s">
        <v>0</v>
      </c>
      <c r="AK31" s="45" t="s">
        <v>1</v>
      </c>
      <c r="AL31" s="46" t="s">
        <v>2</v>
      </c>
      <c r="AM31" s="45" t="s">
        <v>1</v>
      </c>
      <c r="AN31" s="46" t="s">
        <v>2</v>
      </c>
      <c r="AO31" s="45" t="s">
        <v>1</v>
      </c>
    </row>
    <row r="32" spans="1:41">
      <c r="A32" s="64"/>
      <c r="B32" s="61"/>
      <c r="C32" s="64"/>
      <c r="D32" s="61"/>
      <c r="E32" s="61"/>
      <c r="F32" s="61"/>
      <c r="G32" s="61"/>
      <c r="I32" s="70"/>
      <c r="J32" s="70"/>
      <c r="K32" s="52">
        <v>29</v>
      </c>
      <c r="L32" s="99" t="s">
        <v>1</v>
      </c>
      <c r="M32" s="4" t="s">
        <v>4</v>
      </c>
      <c r="N32" s="45" t="s">
        <v>1</v>
      </c>
      <c r="O32" s="47" t="s">
        <v>3</v>
      </c>
      <c r="P32" s="46" t="s">
        <v>2</v>
      </c>
      <c r="Q32" s="44" t="s">
        <v>0</v>
      </c>
      <c r="R32" s="45" t="s">
        <v>1</v>
      </c>
      <c r="S32" s="46" t="s">
        <v>2</v>
      </c>
      <c r="T32" s="47" t="s">
        <v>3</v>
      </c>
      <c r="U32" s="4" t="s">
        <v>4</v>
      </c>
      <c r="V32" s="45" t="s">
        <v>1</v>
      </c>
      <c r="W32" s="44" t="s">
        <v>0</v>
      </c>
      <c r="X32" s="45" t="s">
        <v>1</v>
      </c>
      <c r="Y32" s="46" t="s">
        <v>2</v>
      </c>
      <c r="Z32" s="94" t="s">
        <v>5</v>
      </c>
      <c r="AA32" s="45" t="s">
        <v>1</v>
      </c>
      <c r="AB32" s="44" t="s">
        <v>0</v>
      </c>
      <c r="AC32" s="4" t="s">
        <v>4</v>
      </c>
      <c r="AD32" s="45" t="s">
        <v>1</v>
      </c>
      <c r="AE32" s="46" t="s">
        <v>2</v>
      </c>
      <c r="AF32" s="45" t="s">
        <v>1</v>
      </c>
      <c r="AG32" s="94" t="s">
        <v>5</v>
      </c>
      <c r="AH32" s="45" t="s">
        <v>1</v>
      </c>
      <c r="AI32" s="4" t="s">
        <v>4</v>
      </c>
      <c r="AJ32" s="45" t="s">
        <v>1</v>
      </c>
      <c r="AK32" s="44" t="s">
        <v>0</v>
      </c>
      <c r="AL32" s="45" t="s">
        <v>1</v>
      </c>
      <c r="AM32" s="46" t="s">
        <v>2</v>
      </c>
      <c r="AN32" s="45" t="s">
        <v>1</v>
      </c>
      <c r="AO32" s="46" t="s">
        <v>2</v>
      </c>
    </row>
    <row r="33" spans="4:42">
      <c r="D33" s="11"/>
      <c r="E33" s="51"/>
      <c r="F33" s="51"/>
      <c r="I33" s="70"/>
      <c r="J33" s="70"/>
      <c r="K33" s="52">
        <v>30</v>
      </c>
      <c r="L33" s="94" t="s">
        <v>5</v>
      </c>
      <c r="M33" s="45" t="s">
        <v>1</v>
      </c>
      <c r="N33" s="4" t="s">
        <v>4</v>
      </c>
      <c r="O33" s="45" t="s">
        <v>1</v>
      </c>
      <c r="P33" s="47" t="s">
        <v>3</v>
      </c>
      <c r="Q33" s="46" t="s">
        <v>2</v>
      </c>
      <c r="R33" s="44" t="s">
        <v>0</v>
      </c>
      <c r="S33" s="45" t="s">
        <v>1</v>
      </c>
      <c r="T33" s="46" t="s">
        <v>2</v>
      </c>
      <c r="U33" s="47" t="s">
        <v>3</v>
      </c>
      <c r="V33" s="4" t="s">
        <v>4</v>
      </c>
      <c r="W33" s="45" t="s">
        <v>1</v>
      </c>
      <c r="X33" s="44" t="s">
        <v>0</v>
      </c>
      <c r="Y33" s="45" t="s">
        <v>1</v>
      </c>
      <c r="Z33" s="46" t="s">
        <v>2</v>
      </c>
      <c r="AA33" s="94" t="s">
        <v>5</v>
      </c>
      <c r="AB33" s="45" t="s">
        <v>1</v>
      </c>
      <c r="AC33" s="44" t="s">
        <v>0</v>
      </c>
      <c r="AD33" s="4" t="s">
        <v>4</v>
      </c>
      <c r="AE33" s="45" t="s">
        <v>1</v>
      </c>
      <c r="AF33" s="46" t="s">
        <v>2</v>
      </c>
      <c r="AG33" s="45" t="s">
        <v>1</v>
      </c>
      <c r="AH33" s="94" t="s">
        <v>5</v>
      </c>
      <c r="AI33" s="45" t="s">
        <v>1</v>
      </c>
      <c r="AJ33" s="4" t="s">
        <v>4</v>
      </c>
      <c r="AK33" s="45" t="s">
        <v>1</v>
      </c>
      <c r="AL33" s="44" t="s">
        <v>0</v>
      </c>
      <c r="AM33" s="45" t="s">
        <v>1</v>
      </c>
      <c r="AN33" s="46" t="s">
        <v>2</v>
      </c>
      <c r="AO33" s="45" t="s">
        <v>1</v>
      </c>
    </row>
    <row r="34" spans="4:42">
      <c r="D34" s="11"/>
      <c r="I34" s="70"/>
      <c r="J34" s="70"/>
      <c r="K34" s="52">
        <v>31</v>
      </c>
      <c r="L34" s="45" t="s">
        <v>1</v>
      </c>
      <c r="M34" s="94" t="s">
        <v>5</v>
      </c>
      <c r="N34" s="45" t="s">
        <v>1</v>
      </c>
      <c r="O34" s="4" t="s">
        <v>4</v>
      </c>
      <c r="P34" s="45" t="s">
        <v>1</v>
      </c>
      <c r="Q34" s="47" t="s">
        <v>3</v>
      </c>
      <c r="R34" s="46" t="s">
        <v>2</v>
      </c>
      <c r="S34" s="44" t="s">
        <v>0</v>
      </c>
      <c r="T34" s="45" t="s">
        <v>1</v>
      </c>
      <c r="U34" s="46" t="s">
        <v>2</v>
      </c>
      <c r="V34" s="47" t="s">
        <v>3</v>
      </c>
      <c r="W34" s="4" t="s">
        <v>4</v>
      </c>
      <c r="X34" s="45" t="s">
        <v>1</v>
      </c>
      <c r="Y34" s="44" t="s">
        <v>0</v>
      </c>
      <c r="Z34" s="45" t="s">
        <v>1</v>
      </c>
      <c r="AA34" s="46" t="s">
        <v>2</v>
      </c>
      <c r="AB34" s="94" t="s">
        <v>5</v>
      </c>
      <c r="AC34" s="45" t="s">
        <v>1</v>
      </c>
      <c r="AD34" s="44" t="s">
        <v>0</v>
      </c>
      <c r="AE34" s="47" t="s">
        <v>3</v>
      </c>
      <c r="AF34" s="45" t="s">
        <v>1</v>
      </c>
      <c r="AG34" s="46" t="s">
        <v>2</v>
      </c>
      <c r="AH34" s="45" t="s">
        <v>1</v>
      </c>
      <c r="AI34" s="94" t="s">
        <v>5</v>
      </c>
      <c r="AJ34" s="45" t="s">
        <v>1</v>
      </c>
      <c r="AK34" s="4" t="s">
        <v>4</v>
      </c>
      <c r="AL34" s="45" t="s">
        <v>1</v>
      </c>
      <c r="AM34" s="44" t="s">
        <v>0</v>
      </c>
      <c r="AN34" s="45" t="s">
        <v>1</v>
      </c>
      <c r="AO34" s="46" t="s">
        <v>2</v>
      </c>
    </row>
    <row r="35" spans="4:42">
      <c r="D35" s="11"/>
      <c r="I35" s="70"/>
      <c r="J35" s="70"/>
      <c r="K35" s="52">
        <v>32</v>
      </c>
      <c r="L35" s="46" t="s">
        <v>2</v>
      </c>
      <c r="M35" s="45" t="s">
        <v>1</v>
      </c>
      <c r="N35" s="94" t="s">
        <v>5</v>
      </c>
      <c r="O35" s="45" t="s">
        <v>1</v>
      </c>
      <c r="P35" s="4" t="s">
        <v>4</v>
      </c>
      <c r="Q35" s="45" t="s">
        <v>1</v>
      </c>
      <c r="R35" s="47" t="s">
        <v>3</v>
      </c>
      <c r="S35" s="46" t="s">
        <v>2</v>
      </c>
      <c r="T35" s="44" t="s">
        <v>0</v>
      </c>
      <c r="U35" s="45" t="s">
        <v>1</v>
      </c>
      <c r="V35" s="46" t="s">
        <v>2</v>
      </c>
      <c r="W35" s="47" t="s">
        <v>3</v>
      </c>
      <c r="X35" s="4" t="s">
        <v>4</v>
      </c>
      <c r="Y35" s="45" t="s">
        <v>1</v>
      </c>
      <c r="Z35" s="44" t="s">
        <v>0</v>
      </c>
      <c r="AA35" s="45" t="s">
        <v>1</v>
      </c>
      <c r="AB35" s="46" t="s">
        <v>2</v>
      </c>
      <c r="AC35" s="94" t="s">
        <v>5</v>
      </c>
      <c r="AD35" s="45" t="s">
        <v>1</v>
      </c>
      <c r="AE35" s="44" t="s">
        <v>0</v>
      </c>
      <c r="AF35" s="47" t="s">
        <v>3</v>
      </c>
      <c r="AG35" s="45" t="s">
        <v>1</v>
      </c>
      <c r="AH35" s="46" t="s">
        <v>2</v>
      </c>
      <c r="AI35" s="45" t="s">
        <v>1</v>
      </c>
      <c r="AJ35" s="94" t="s">
        <v>5</v>
      </c>
      <c r="AK35" s="45" t="s">
        <v>1</v>
      </c>
      <c r="AL35" s="4" t="s">
        <v>4</v>
      </c>
      <c r="AM35" s="45" t="s">
        <v>1</v>
      </c>
      <c r="AN35" s="44" t="s">
        <v>0</v>
      </c>
      <c r="AO35" s="45" t="s">
        <v>1</v>
      </c>
    </row>
    <row r="36" spans="4:42">
      <c r="D36" s="11"/>
      <c r="I36" s="70"/>
      <c r="J36" s="70"/>
      <c r="K36" s="52">
        <v>33</v>
      </c>
      <c r="L36" s="45" t="s">
        <v>1</v>
      </c>
      <c r="M36" s="46" t="s">
        <v>2</v>
      </c>
      <c r="N36" s="45" t="s">
        <v>1</v>
      </c>
      <c r="O36" s="94" t="s">
        <v>5</v>
      </c>
      <c r="P36" s="45" t="s">
        <v>1</v>
      </c>
      <c r="Q36" s="4" t="s">
        <v>4</v>
      </c>
      <c r="R36" s="45" t="s">
        <v>1</v>
      </c>
      <c r="S36" s="47" t="s">
        <v>3</v>
      </c>
      <c r="T36" s="46" t="s">
        <v>2</v>
      </c>
      <c r="U36" s="44" t="s">
        <v>0</v>
      </c>
      <c r="V36" s="45" t="s">
        <v>1</v>
      </c>
      <c r="W36" s="46" t="s">
        <v>2</v>
      </c>
      <c r="X36" s="47" t="s">
        <v>3</v>
      </c>
      <c r="Y36" s="4" t="s">
        <v>4</v>
      </c>
      <c r="Z36" s="45" t="s">
        <v>1</v>
      </c>
      <c r="AA36" s="44" t="s">
        <v>0</v>
      </c>
      <c r="AB36" s="45" t="s">
        <v>1</v>
      </c>
      <c r="AC36" s="46" t="s">
        <v>2</v>
      </c>
      <c r="AD36" s="94" t="s">
        <v>5</v>
      </c>
      <c r="AE36" s="45" t="s">
        <v>1</v>
      </c>
      <c r="AF36" s="44" t="s">
        <v>0</v>
      </c>
      <c r="AG36" s="47" t="s">
        <v>3</v>
      </c>
      <c r="AH36" s="45" t="s">
        <v>1</v>
      </c>
      <c r="AI36" s="46" t="s">
        <v>2</v>
      </c>
      <c r="AJ36" s="45" t="s">
        <v>1</v>
      </c>
      <c r="AK36" s="94" t="s">
        <v>5</v>
      </c>
      <c r="AL36" s="45" t="s">
        <v>1</v>
      </c>
      <c r="AM36" s="4" t="s">
        <v>4</v>
      </c>
      <c r="AN36" s="45" t="s">
        <v>1</v>
      </c>
      <c r="AO36" s="44" t="s">
        <v>0</v>
      </c>
    </row>
    <row r="37" spans="4:42">
      <c r="I37" s="70"/>
      <c r="J37" s="70"/>
      <c r="K37" s="52">
        <v>34</v>
      </c>
      <c r="L37" s="44" t="s">
        <v>0</v>
      </c>
      <c r="M37" s="45" t="s">
        <v>1</v>
      </c>
      <c r="N37" s="46" t="s">
        <v>2</v>
      </c>
      <c r="O37" s="45" t="s">
        <v>1</v>
      </c>
      <c r="P37" s="94" t="s">
        <v>5</v>
      </c>
      <c r="Q37" s="45" t="s">
        <v>1</v>
      </c>
      <c r="R37" s="4" t="s">
        <v>4</v>
      </c>
      <c r="S37" s="45" t="s">
        <v>1</v>
      </c>
      <c r="T37" s="47" t="s">
        <v>3</v>
      </c>
      <c r="U37" s="46" t="s">
        <v>2</v>
      </c>
      <c r="V37" s="44" t="s">
        <v>0</v>
      </c>
      <c r="W37" s="45" t="s">
        <v>1</v>
      </c>
      <c r="X37" s="46" t="s">
        <v>2</v>
      </c>
      <c r="Y37" s="47" t="s">
        <v>3</v>
      </c>
      <c r="Z37" s="4" t="s">
        <v>4</v>
      </c>
      <c r="AA37" s="45" t="s">
        <v>1</v>
      </c>
      <c r="AB37" s="44" t="s">
        <v>0</v>
      </c>
      <c r="AC37" s="45" t="s">
        <v>1</v>
      </c>
      <c r="AD37" s="46" t="s">
        <v>2</v>
      </c>
      <c r="AE37" s="94" t="s">
        <v>5</v>
      </c>
      <c r="AF37" s="45" t="s">
        <v>1</v>
      </c>
      <c r="AG37" s="44" t="s">
        <v>0</v>
      </c>
      <c r="AH37" s="47" t="s">
        <v>3</v>
      </c>
      <c r="AI37" s="45" t="s">
        <v>1</v>
      </c>
      <c r="AJ37" s="46" t="s">
        <v>2</v>
      </c>
      <c r="AK37" s="45" t="s">
        <v>1</v>
      </c>
      <c r="AL37" s="94" t="s">
        <v>5</v>
      </c>
      <c r="AM37" s="45" t="s">
        <v>1</v>
      </c>
      <c r="AN37" s="4" t="s">
        <v>4</v>
      </c>
      <c r="AO37" s="45" t="s">
        <v>1</v>
      </c>
    </row>
    <row r="38" spans="4:42">
      <c r="I38" s="70"/>
      <c r="J38" s="70"/>
      <c r="K38" s="52">
        <v>35</v>
      </c>
      <c r="L38" s="45" t="s">
        <v>1</v>
      </c>
      <c r="M38" s="44" t="s">
        <v>0</v>
      </c>
      <c r="N38" s="45" t="s">
        <v>1</v>
      </c>
      <c r="O38" s="46" t="s">
        <v>2</v>
      </c>
      <c r="P38" s="45" t="s">
        <v>1</v>
      </c>
      <c r="Q38" s="94" t="s">
        <v>5</v>
      </c>
      <c r="R38" s="45" t="s">
        <v>1</v>
      </c>
      <c r="S38" s="4" t="s">
        <v>4</v>
      </c>
      <c r="T38" s="45" t="s">
        <v>1</v>
      </c>
      <c r="U38" s="47" t="s">
        <v>3</v>
      </c>
      <c r="V38" s="46" t="s">
        <v>2</v>
      </c>
      <c r="W38" s="44" t="s">
        <v>0</v>
      </c>
      <c r="X38" s="45" t="s">
        <v>1</v>
      </c>
      <c r="Y38" s="46" t="s">
        <v>2</v>
      </c>
      <c r="Z38" s="47" t="s">
        <v>3</v>
      </c>
      <c r="AA38" s="4" t="s">
        <v>4</v>
      </c>
      <c r="AB38" s="45" t="s">
        <v>1</v>
      </c>
      <c r="AC38" s="44" t="s">
        <v>0</v>
      </c>
      <c r="AD38" s="45" t="s">
        <v>1</v>
      </c>
      <c r="AE38" s="46" t="s">
        <v>2</v>
      </c>
      <c r="AF38" s="94" t="s">
        <v>5</v>
      </c>
      <c r="AG38" s="45" t="s">
        <v>1</v>
      </c>
      <c r="AH38" s="44" t="s">
        <v>0</v>
      </c>
      <c r="AI38" s="47" t="s">
        <v>3</v>
      </c>
      <c r="AJ38" s="45" t="s">
        <v>1</v>
      </c>
      <c r="AK38" s="46" t="s">
        <v>2</v>
      </c>
      <c r="AL38" s="45" t="s">
        <v>1</v>
      </c>
      <c r="AM38" s="94" t="s">
        <v>5</v>
      </c>
      <c r="AN38" s="45" t="s">
        <v>1</v>
      </c>
      <c r="AO38" s="4" t="s">
        <v>4</v>
      </c>
    </row>
    <row r="39" spans="4:42">
      <c r="I39" s="70"/>
      <c r="J39" s="70"/>
      <c r="K39" s="52">
        <v>36</v>
      </c>
      <c r="L39" s="46" t="s">
        <v>2</v>
      </c>
      <c r="M39" s="45" t="s">
        <v>1</v>
      </c>
      <c r="N39" s="44" t="s">
        <v>0</v>
      </c>
      <c r="O39" s="45" t="s">
        <v>1</v>
      </c>
      <c r="P39" s="46" t="s">
        <v>2</v>
      </c>
      <c r="Q39" s="45" t="s">
        <v>1</v>
      </c>
      <c r="R39" s="94" t="s">
        <v>5</v>
      </c>
      <c r="S39" s="45" t="s">
        <v>1</v>
      </c>
      <c r="T39" s="4" t="s">
        <v>4</v>
      </c>
      <c r="U39" s="45" t="s">
        <v>1</v>
      </c>
      <c r="V39" s="47" t="s">
        <v>3</v>
      </c>
      <c r="W39" s="46" t="s">
        <v>2</v>
      </c>
      <c r="X39" s="44" t="s">
        <v>0</v>
      </c>
      <c r="Y39" s="45" t="s">
        <v>1</v>
      </c>
      <c r="Z39" s="46" t="s">
        <v>2</v>
      </c>
      <c r="AA39" s="47" t="s">
        <v>3</v>
      </c>
      <c r="AB39" s="4" t="s">
        <v>4</v>
      </c>
      <c r="AC39" s="45" t="s">
        <v>1</v>
      </c>
      <c r="AD39" s="44" t="s">
        <v>0</v>
      </c>
      <c r="AE39" s="45" t="s">
        <v>1</v>
      </c>
      <c r="AF39" s="46" t="s">
        <v>2</v>
      </c>
      <c r="AG39" s="94" t="s">
        <v>5</v>
      </c>
      <c r="AH39" s="45" t="s">
        <v>1</v>
      </c>
      <c r="AI39" s="44" t="s">
        <v>0</v>
      </c>
      <c r="AJ39" s="47" t="s">
        <v>3</v>
      </c>
      <c r="AK39" s="45" t="s">
        <v>1</v>
      </c>
      <c r="AL39" s="46" t="s">
        <v>2</v>
      </c>
      <c r="AM39" s="45" t="s">
        <v>1</v>
      </c>
      <c r="AN39" s="94" t="s">
        <v>5</v>
      </c>
      <c r="AO39" s="45" t="s">
        <v>1</v>
      </c>
    </row>
    <row r="40" spans="4:42"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</row>
    <row r="41" spans="4:42">
      <c r="I41" s="44" t="s">
        <v>0</v>
      </c>
      <c r="L41">
        <f>COUNTIF(L4:L39,I$41)</f>
        <v>5</v>
      </c>
      <c r="M41">
        <f>COUNTIF(M4:M39,$I41)</f>
        <v>5</v>
      </c>
      <c r="N41">
        <f t="shared" ref="N41:AO41" si="6">COUNTIF(N4:N39,$I41)</f>
        <v>5</v>
      </c>
      <c r="O41">
        <f t="shared" si="6"/>
        <v>5</v>
      </c>
      <c r="P41">
        <f t="shared" si="6"/>
        <v>5</v>
      </c>
      <c r="Q41">
        <f t="shared" si="6"/>
        <v>5</v>
      </c>
      <c r="R41">
        <f t="shared" si="6"/>
        <v>5</v>
      </c>
      <c r="S41">
        <f t="shared" si="6"/>
        <v>5</v>
      </c>
      <c r="T41">
        <f t="shared" si="6"/>
        <v>5</v>
      </c>
      <c r="U41">
        <f t="shared" si="6"/>
        <v>5</v>
      </c>
      <c r="V41">
        <f t="shared" si="6"/>
        <v>5</v>
      </c>
      <c r="W41">
        <f t="shared" si="6"/>
        <v>5</v>
      </c>
      <c r="X41">
        <f t="shared" si="6"/>
        <v>6</v>
      </c>
      <c r="Y41">
        <f t="shared" si="6"/>
        <v>6</v>
      </c>
      <c r="Z41">
        <f t="shared" si="6"/>
        <v>6</v>
      </c>
      <c r="AA41">
        <f t="shared" si="6"/>
        <v>5</v>
      </c>
      <c r="AB41">
        <f t="shared" si="6"/>
        <v>5</v>
      </c>
      <c r="AC41">
        <f t="shared" si="6"/>
        <v>5</v>
      </c>
      <c r="AD41">
        <f t="shared" si="6"/>
        <v>5</v>
      </c>
      <c r="AE41">
        <f t="shared" si="6"/>
        <v>5</v>
      </c>
      <c r="AF41">
        <f t="shared" si="6"/>
        <v>5</v>
      </c>
      <c r="AG41">
        <f t="shared" si="6"/>
        <v>5</v>
      </c>
      <c r="AH41">
        <f t="shared" si="6"/>
        <v>5</v>
      </c>
      <c r="AI41">
        <f t="shared" si="6"/>
        <v>5</v>
      </c>
      <c r="AJ41">
        <f t="shared" si="6"/>
        <v>5</v>
      </c>
      <c r="AK41">
        <f t="shared" si="6"/>
        <v>5</v>
      </c>
      <c r="AL41">
        <f t="shared" si="6"/>
        <v>5</v>
      </c>
      <c r="AM41">
        <f t="shared" si="6"/>
        <v>5</v>
      </c>
      <c r="AN41">
        <f t="shared" si="6"/>
        <v>5</v>
      </c>
      <c r="AO41">
        <f t="shared" si="6"/>
        <v>5</v>
      </c>
      <c r="AP41">
        <f>SUM(L41:AO41)</f>
        <v>153</v>
      </c>
    </row>
    <row r="42" spans="4:42">
      <c r="I42" s="45" t="s">
        <v>1</v>
      </c>
      <c r="L42">
        <f>COUNTIF(L5:L40,$I42)</f>
        <v>14</v>
      </c>
      <c r="M42">
        <f t="shared" ref="M42:AO42" si="7">COUNTIF(M5:M40,$I42)</f>
        <v>15</v>
      </c>
      <c r="N42">
        <f t="shared" si="7"/>
        <v>14</v>
      </c>
      <c r="O42">
        <f t="shared" si="7"/>
        <v>15</v>
      </c>
      <c r="P42">
        <f t="shared" si="7"/>
        <v>14</v>
      </c>
      <c r="Q42">
        <f t="shared" si="7"/>
        <v>15</v>
      </c>
      <c r="R42">
        <f t="shared" si="7"/>
        <v>14</v>
      </c>
      <c r="S42">
        <f t="shared" si="7"/>
        <v>15</v>
      </c>
      <c r="T42">
        <f t="shared" si="7"/>
        <v>14</v>
      </c>
      <c r="U42">
        <f t="shared" si="7"/>
        <v>15</v>
      </c>
      <c r="V42">
        <f t="shared" si="7"/>
        <v>14</v>
      </c>
      <c r="W42">
        <f t="shared" si="7"/>
        <v>15</v>
      </c>
      <c r="X42">
        <f t="shared" si="7"/>
        <v>15</v>
      </c>
      <c r="Y42">
        <f t="shared" si="7"/>
        <v>16</v>
      </c>
      <c r="Z42">
        <f t="shared" si="7"/>
        <v>15</v>
      </c>
      <c r="AA42">
        <f t="shared" si="7"/>
        <v>16</v>
      </c>
      <c r="AB42">
        <f t="shared" si="7"/>
        <v>16</v>
      </c>
      <c r="AC42">
        <f t="shared" si="7"/>
        <v>16</v>
      </c>
      <c r="AD42">
        <f t="shared" si="7"/>
        <v>15</v>
      </c>
      <c r="AE42">
        <f t="shared" si="7"/>
        <v>16</v>
      </c>
      <c r="AF42">
        <f t="shared" si="7"/>
        <v>15</v>
      </c>
      <c r="AG42">
        <f t="shared" si="7"/>
        <v>16</v>
      </c>
      <c r="AH42">
        <f t="shared" si="7"/>
        <v>16</v>
      </c>
      <c r="AI42">
        <f t="shared" si="7"/>
        <v>15</v>
      </c>
      <c r="AJ42">
        <f t="shared" si="7"/>
        <v>16</v>
      </c>
      <c r="AK42">
        <f t="shared" si="7"/>
        <v>16</v>
      </c>
      <c r="AL42">
        <f t="shared" si="7"/>
        <v>15</v>
      </c>
      <c r="AM42">
        <f t="shared" si="7"/>
        <v>16</v>
      </c>
      <c r="AN42">
        <f t="shared" si="7"/>
        <v>15</v>
      </c>
      <c r="AO42">
        <f t="shared" si="7"/>
        <v>16</v>
      </c>
      <c r="AP42">
        <f t="shared" ref="AP42:AP46" si="8">SUM(L42:AO42)</f>
        <v>455</v>
      </c>
    </row>
    <row r="43" spans="4:42">
      <c r="I43" s="46" t="s">
        <v>2</v>
      </c>
      <c r="L43">
        <f>COUNTIF(L6:L41,$I43)</f>
        <v>7</v>
      </c>
      <c r="M43">
        <f t="shared" ref="M43:AO43" si="9">COUNTIF(M6:M41,$I43)</f>
        <v>7</v>
      </c>
      <c r="N43">
        <f t="shared" si="9"/>
        <v>7</v>
      </c>
      <c r="O43">
        <f t="shared" si="9"/>
        <v>8</v>
      </c>
      <c r="P43">
        <f t="shared" si="9"/>
        <v>8</v>
      </c>
      <c r="Q43">
        <f t="shared" si="9"/>
        <v>7</v>
      </c>
      <c r="R43">
        <f t="shared" si="9"/>
        <v>7</v>
      </c>
      <c r="S43">
        <f t="shared" si="9"/>
        <v>8</v>
      </c>
      <c r="T43">
        <f t="shared" si="9"/>
        <v>8</v>
      </c>
      <c r="U43">
        <f t="shared" si="9"/>
        <v>8</v>
      </c>
      <c r="V43">
        <f t="shared" si="9"/>
        <v>8</v>
      </c>
      <c r="W43">
        <f t="shared" si="9"/>
        <v>8</v>
      </c>
      <c r="X43">
        <f t="shared" si="9"/>
        <v>6</v>
      </c>
      <c r="Y43">
        <f t="shared" si="9"/>
        <v>6</v>
      </c>
      <c r="Z43">
        <f t="shared" si="9"/>
        <v>6</v>
      </c>
      <c r="AA43">
        <f t="shared" si="9"/>
        <v>5</v>
      </c>
      <c r="AB43">
        <f t="shared" si="9"/>
        <v>5</v>
      </c>
      <c r="AC43">
        <f t="shared" si="9"/>
        <v>6</v>
      </c>
      <c r="AD43">
        <f t="shared" si="9"/>
        <v>6</v>
      </c>
      <c r="AE43">
        <f t="shared" si="9"/>
        <v>6</v>
      </c>
      <c r="AF43">
        <f t="shared" si="9"/>
        <v>6</v>
      </c>
      <c r="AG43">
        <f t="shared" si="9"/>
        <v>5</v>
      </c>
      <c r="AH43">
        <f t="shared" si="9"/>
        <v>5</v>
      </c>
      <c r="AI43">
        <f t="shared" si="9"/>
        <v>6</v>
      </c>
      <c r="AJ43">
        <f t="shared" si="9"/>
        <v>6</v>
      </c>
      <c r="AK43">
        <f t="shared" si="9"/>
        <v>6</v>
      </c>
      <c r="AL43">
        <f t="shared" si="9"/>
        <v>6</v>
      </c>
      <c r="AM43">
        <f t="shared" si="9"/>
        <v>5</v>
      </c>
      <c r="AN43">
        <f t="shared" si="9"/>
        <v>5</v>
      </c>
      <c r="AO43">
        <f t="shared" si="9"/>
        <v>6</v>
      </c>
      <c r="AP43">
        <f t="shared" si="8"/>
        <v>193</v>
      </c>
    </row>
    <row r="44" spans="4:42">
      <c r="I44" s="47" t="s">
        <v>3</v>
      </c>
      <c r="L44">
        <f>COUNTIF(L7:L42,$I44)</f>
        <v>2</v>
      </c>
      <c r="M44">
        <f t="shared" ref="M44:AO44" si="10">COUNTIF(M7:M42,$I44)</f>
        <v>2</v>
      </c>
      <c r="N44">
        <f t="shared" si="10"/>
        <v>2</v>
      </c>
      <c r="O44">
        <f t="shared" si="10"/>
        <v>2</v>
      </c>
      <c r="P44">
        <f t="shared" si="10"/>
        <v>2</v>
      </c>
      <c r="Q44">
        <f t="shared" si="10"/>
        <v>2</v>
      </c>
      <c r="R44">
        <f t="shared" si="10"/>
        <v>2</v>
      </c>
      <c r="S44">
        <f t="shared" si="10"/>
        <v>2</v>
      </c>
      <c r="T44">
        <f t="shared" si="10"/>
        <v>2</v>
      </c>
      <c r="U44">
        <f t="shared" si="10"/>
        <v>2</v>
      </c>
      <c r="V44">
        <f t="shared" si="10"/>
        <v>2</v>
      </c>
      <c r="W44">
        <f t="shared" si="10"/>
        <v>1</v>
      </c>
      <c r="X44">
        <f t="shared" si="10"/>
        <v>1</v>
      </c>
      <c r="Y44">
        <f t="shared" si="10"/>
        <v>1</v>
      </c>
      <c r="Z44">
        <f t="shared" si="10"/>
        <v>2</v>
      </c>
      <c r="AA44">
        <f t="shared" si="10"/>
        <v>2</v>
      </c>
      <c r="AB44">
        <f t="shared" si="10"/>
        <v>1</v>
      </c>
      <c r="AC44">
        <f t="shared" si="10"/>
        <v>1</v>
      </c>
      <c r="AD44">
        <f t="shared" si="10"/>
        <v>1</v>
      </c>
      <c r="AE44">
        <f t="shared" si="10"/>
        <v>3</v>
      </c>
      <c r="AF44">
        <f t="shared" si="10"/>
        <v>3</v>
      </c>
      <c r="AG44">
        <f t="shared" si="10"/>
        <v>3</v>
      </c>
      <c r="AH44">
        <f t="shared" si="10"/>
        <v>3</v>
      </c>
      <c r="AI44">
        <f t="shared" si="10"/>
        <v>3</v>
      </c>
      <c r="AJ44">
        <f t="shared" si="10"/>
        <v>3</v>
      </c>
      <c r="AK44">
        <f t="shared" si="10"/>
        <v>2</v>
      </c>
      <c r="AL44">
        <f t="shared" si="10"/>
        <v>2</v>
      </c>
      <c r="AM44">
        <f t="shared" si="10"/>
        <v>2</v>
      </c>
      <c r="AN44">
        <f t="shared" si="10"/>
        <v>3</v>
      </c>
      <c r="AO44">
        <f t="shared" si="10"/>
        <v>3</v>
      </c>
      <c r="AP44">
        <f t="shared" si="8"/>
        <v>62</v>
      </c>
    </row>
    <row r="45" spans="4:42">
      <c r="I45" s="4" t="s">
        <v>4</v>
      </c>
      <c r="L45">
        <f>COUNTIF(L8:L43,$I45)</f>
        <v>3</v>
      </c>
      <c r="M45">
        <f t="shared" ref="M45:AO45" si="11">COUNTIF(M8:M43,$I45)</f>
        <v>3</v>
      </c>
      <c r="N45">
        <f t="shared" si="11"/>
        <v>3</v>
      </c>
      <c r="O45">
        <f t="shared" si="11"/>
        <v>3</v>
      </c>
      <c r="P45">
        <f t="shared" si="11"/>
        <v>3</v>
      </c>
      <c r="Q45">
        <f t="shared" si="11"/>
        <v>3</v>
      </c>
      <c r="R45">
        <f t="shared" si="11"/>
        <v>3</v>
      </c>
      <c r="S45">
        <f t="shared" si="11"/>
        <v>3</v>
      </c>
      <c r="T45">
        <f t="shared" si="11"/>
        <v>3</v>
      </c>
      <c r="U45">
        <f t="shared" si="11"/>
        <v>2</v>
      </c>
      <c r="V45">
        <f t="shared" si="11"/>
        <v>2</v>
      </c>
      <c r="W45">
        <f t="shared" si="11"/>
        <v>3</v>
      </c>
      <c r="X45">
        <f t="shared" si="11"/>
        <v>3</v>
      </c>
      <c r="Y45">
        <f t="shared" si="11"/>
        <v>4</v>
      </c>
      <c r="Z45">
        <f t="shared" si="11"/>
        <v>4</v>
      </c>
      <c r="AA45">
        <f t="shared" si="11"/>
        <v>4</v>
      </c>
      <c r="AB45">
        <f t="shared" si="11"/>
        <v>4</v>
      </c>
      <c r="AC45">
        <f t="shared" si="11"/>
        <v>3</v>
      </c>
      <c r="AD45">
        <f t="shared" si="11"/>
        <v>3</v>
      </c>
      <c r="AE45">
        <f t="shared" si="11"/>
        <v>2</v>
      </c>
      <c r="AF45">
        <f t="shared" si="11"/>
        <v>2</v>
      </c>
      <c r="AG45">
        <f t="shared" si="11"/>
        <v>3</v>
      </c>
      <c r="AH45">
        <f t="shared" si="11"/>
        <v>3</v>
      </c>
      <c r="AI45">
        <f t="shared" si="11"/>
        <v>3</v>
      </c>
      <c r="AJ45">
        <f t="shared" si="11"/>
        <v>3</v>
      </c>
      <c r="AK45">
        <f t="shared" si="11"/>
        <v>3</v>
      </c>
      <c r="AL45">
        <f t="shared" si="11"/>
        <v>3</v>
      </c>
      <c r="AM45">
        <f t="shared" si="11"/>
        <v>3</v>
      </c>
      <c r="AN45">
        <f t="shared" si="11"/>
        <v>3</v>
      </c>
      <c r="AO45">
        <f t="shared" si="11"/>
        <v>3</v>
      </c>
      <c r="AP45">
        <f t="shared" si="8"/>
        <v>90</v>
      </c>
    </row>
    <row r="46" spans="4:42">
      <c r="I46" s="94" t="s">
        <v>5</v>
      </c>
      <c r="L46">
        <f>COUNTIF(L9:L44,$I46)</f>
        <v>3</v>
      </c>
      <c r="M46">
        <f t="shared" ref="M46:AO46" si="12">COUNTIF(M9:M44,$I46)</f>
        <v>3</v>
      </c>
      <c r="N46">
        <f t="shared" si="12"/>
        <v>3</v>
      </c>
      <c r="O46">
        <f t="shared" si="12"/>
        <v>3</v>
      </c>
      <c r="P46">
        <f t="shared" si="12"/>
        <v>3</v>
      </c>
      <c r="Q46">
        <f t="shared" si="12"/>
        <v>3</v>
      </c>
      <c r="R46">
        <f t="shared" si="12"/>
        <v>3</v>
      </c>
      <c r="S46">
        <f t="shared" si="12"/>
        <v>2</v>
      </c>
      <c r="T46">
        <f t="shared" si="12"/>
        <v>2</v>
      </c>
      <c r="U46">
        <f t="shared" si="12"/>
        <v>2</v>
      </c>
      <c r="V46">
        <f t="shared" si="12"/>
        <v>2</v>
      </c>
      <c r="W46">
        <f t="shared" si="12"/>
        <v>2</v>
      </c>
      <c r="X46">
        <f t="shared" si="12"/>
        <v>2</v>
      </c>
      <c r="Y46">
        <f t="shared" si="12"/>
        <v>2</v>
      </c>
      <c r="Z46">
        <f t="shared" si="12"/>
        <v>2</v>
      </c>
      <c r="AA46">
        <f t="shared" si="12"/>
        <v>3</v>
      </c>
      <c r="AB46">
        <f t="shared" si="12"/>
        <v>3</v>
      </c>
      <c r="AC46">
        <f t="shared" si="12"/>
        <v>3</v>
      </c>
      <c r="AD46">
        <f t="shared" si="12"/>
        <v>3</v>
      </c>
      <c r="AE46">
        <f t="shared" si="12"/>
        <v>3</v>
      </c>
      <c r="AF46">
        <f t="shared" si="12"/>
        <v>3</v>
      </c>
      <c r="AG46">
        <f t="shared" si="12"/>
        <v>3</v>
      </c>
      <c r="AH46">
        <f t="shared" si="12"/>
        <v>2</v>
      </c>
      <c r="AI46">
        <f t="shared" si="12"/>
        <v>2</v>
      </c>
      <c r="AJ46">
        <f t="shared" si="12"/>
        <v>2</v>
      </c>
      <c r="AK46">
        <f t="shared" si="12"/>
        <v>2</v>
      </c>
      <c r="AL46">
        <f t="shared" si="12"/>
        <v>2</v>
      </c>
      <c r="AM46">
        <f t="shared" si="12"/>
        <v>3</v>
      </c>
      <c r="AN46">
        <f t="shared" si="12"/>
        <v>3</v>
      </c>
      <c r="AO46">
        <f t="shared" si="12"/>
        <v>2</v>
      </c>
      <c r="AP46">
        <f t="shared" si="8"/>
        <v>76</v>
      </c>
    </row>
  </sheetData>
  <mergeCells count="1">
    <mergeCell ref="L3:AO3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1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R53"/>
  <sheetViews>
    <sheetView view="pageBreakPreview" topLeftCell="H1" zoomScale="70" zoomScaleNormal="68" zoomScaleSheetLayoutView="70" workbookViewId="0">
      <selection activeCell="T21" sqref="T21"/>
    </sheetView>
  </sheetViews>
  <sheetFormatPr baseColWidth="10" defaultRowHeight="15"/>
  <cols>
    <col min="1" max="1" width="7.28515625" customWidth="1"/>
    <col min="2" max="2" width="5.85546875" customWidth="1"/>
    <col min="3" max="3" width="6.42578125" customWidth="1"/>
    <col min="4" max="4" width="5.7109375" customWidth="1"/>
    <col min="5" max="5" width="7" customWidth="1"/>
    <col min="6" max="6" width="10.85546875" customWidth="1"/>
    <col min="7" max="7" width="1.42578125" customWidth="1"/>
    <col min="8" max="8" width="7.42578125" customWidth="1"/>
    <col min="9" max="9" width="9" customWidth="1"/>
    <col min="10" max="10" width="0.7109375" customWidth="1"/>
    <col min="11" max="11" width="4.85546875" style="49" customWidth="1"/>
    <col min="12" max="26" width="6.7109375" bestFit="1" customWidth="1"/>
    <col min="27" max="27" width="6.7109375" customWidth="1"/>
    <col min="28" max="41" width="6.7109375" bestFit="1" customWidth="1"/>
  </cols>
  <sheetData>
    <row r="1" spans="1:41">
      <c r="A1" s="59" t="s">
        <v>67</v>
      </c>
    </row>
    <row r="2" spans="1:41">
      <c r="L2" s="75">
        <v>1</v>
      </c>
      <c r="M2" s="75">
        <v>2</v>
      </c>
      <c r="N2" s="75">
        <v>3</v>
      </c>
      <c r="O2" s="75">
        <v>4</v>
      </c>
      <c r="P2" s="75">
        <v>5</v>
      </c>
      <c r="Q2" s="75">
        <v>6</v>
      </c>
      <c r="R2" s="75">
        <v>7</v>
      </c>
      <c r="S2" s="75">
        <v>8</v>
      </c>
      <c r="T2" s="75">
        <v>9</v>
      </c>
      <c r="U2" s="75">
        <v>10</v>
      </c>
      <c r="V2" s="75">
        <v>11</v>
      </c>
      <c r="W2" s="75">
        <v>12</v>
      </c>
      <c r="X2" s="75">
        <v>13</v>
      </c>
      <c r="Y2" s="75">
        <v>14</v>
      </c>
      <c r="Z2" s="75">
        <v>15</v>
      </c>
      <c r="AA2" s="75">
        <v>16</v>
      </c>
      <c r="AB2" s="75">
        <v>17</v>
      </c>
      <c r="AC2" s="75">
        <v>18</v>
      </c>
      <c r="AD2" s="75">
        <v>19</v>
      </c>
      <c r="AE2" s="75">
        <v>20</v>
      </c>
      <c r="AF2" s="75">
        <v>21</v>
      </c>
      <c r="AG2" s="75">
        <v>22</v>
      </c>
      <c r="AH2" s="75">
        <v>23</v>
      </c>
      <c r="AI2" s="75">
        <v>24</v>
      </c>
      <c r="AJ2" s="75">
        <v>25</v>
      </c>
      <c r="AK2" s="75">
        <v>26</v>
      </c>
      <c r="AL2" s="75">
        <v>27</v>
      </c>
      <c r="AM2" s="75">
        <v>28</v>
      </c>
      <c r="AN2" s="75">
        <v>29</v>
      </c>
      <c r="AO2" s="75">
        <v>30</v>
      </c>
    </row>
    <row r="3" spans="1:41" ht="15" customHeight="1">
      <c r="B3" s="28" t="s">
        <v>8</v>
      </c>
      <c r="C3" s="28" t="s">
        <v>37</v>
      </c>
      <c r="D3" s="28" t="s">
        <v>38</v>
      </c>
      <c r="E3" s="28" t="s">
        <v>9</v>
      </c>
      <c r="F3" s="28" t="s">
        <v>10</v>
      </c>
      <c r="L3" s="150" t="s">
        <v>66</v>
      </c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2"/>
    </row>
    <row r="4" spans="1:41">
      <c r="H4" s="71" t="s">
        <v>39</v>
      </c>
      <c r="I4" s="71"/>
      <c r="J4" s="71"/>
      <c r="K4" s="52">
        <v>1</v>
      </c>
      <c r="L4" s="45" t="s">
        <v>1</v>
      </c>
      <c r="M4" s="58" t="s">
        <v>71</v>
      </c>
      <c r="N4" s="45" t="s">
        <v>1</v>
      </c>
      <c r="O4" s="44" t="s">
        <v>0</v>
      </c>
      <c r="P4" s="55" t="s">
        <v>74</v>
      </c>
      <c r="Q4" s="46" t="s">
        <v>2</v>
      </c>
      <c r="R4" s="45" t="s">
        <v>1</v>
      </c>
      <c r="S4" s="4" t="s">
        <v>4</v>
      </c>
      <c r="T4" s="45" t="s">
        <v>1</v>
      </c>
      <c r="U4" s="54" t="s">
        <v>75</v>
      </c>
      <c r="V4" s="45" t="s">
        <v>1</v>
      </c>
      <c r="W4" s="56" t="s">
        <v>72</v>
      </c>
      <c r="X4" s="45" t="s">
        <v>1</v>
      </c>
      <c r="Y4" s="44" t="s">
        <v>0</v>
      </c>
      <c r="Z4" s="45" t="s">
        <v>1</v>
      </c>
      <c r="AA4" s="58" t="s">
        <v>71</v>
      </c>
      <c r="AB4" s="47" t="s">
        <v>3</v>
      </c>
      <c r="AC4" s="54" t="s">
        <v>75</v>
      </c>
      <c r="AD4" s="45" t="s">
        <v>1</v>
      </c>
      <c r="AE4" s="57" t="s">
        <v>70</v>
      </c>
      <c r="AF4" s="45" t="s">
        <v>1</v>
      </c>
      <c r="AG4" s="46" t="s">
        <v>2</v>
      </c>
      <c r="AH4" s="94" t="s">
        <v>5</v>
      </c>
      <c r="AI4" s="45" t="s">
        <v>1</v>
      </c>
      <c r="AJ4" s="44" t="s">
        <v>0</v>
      </c>
      <c r="AK4" s="47" t="s">
        <v>3</v>
      </c>
      <c r="AL4" s="55" t="s">
        <v>74</v>
      </c>
      <c r="AM4" s="46" t="s">
        <v>2</v>
      </c>
      <c r="AN4" s="45" t="s">
        <v>1</v>
      </c>
      <c r="AO4" s="94" t="s">
        <v>5</v>
      </c>
    </row>
    <row r="5" spans="1:41">
      <c r="A5" s="44" t="s">
        <v>0</v>
      </c>
      <c r="B5">
        <f>'CONTEOS 30-70'!H5</f>
        <v>112</v>
      </c>
      <c r="C5">
        <f>B5/16</f>
        <v>7</v>
      </c>
      <c r="D5" s="51">
        <f>ROUNDDOWN(C5, 0.5)</f>
        <v>7</v>
      </c>
      <c r="E5">
        <f>C5-D5</f>
        <v>0</v>
      </c>
      <c r="F5">
        <f>E5*16</f>
        <v>0</v>
      </c>
      <c r="H5" s="57" t="s">
        <v>0</v>
      </c>
      <c r="I5">
        <v>41</v>
      </c>
      <c r="K5" s="52">
        <v>2</v>
      </c>
      <c r="L5" s="46" t="s">
        <v>2</v>
      </c>
      <c r="M5" s="45" t="s">
        <v>1</v>
      </c>
      <c r="N5" s="58" t="s">
        <v>71</v>
      </c>
      <c r="O5" s="45" t="s">
        <v>1</v>
      </c>
      <c r="P5" s="44" t="s">
        <v>0</v>
      </c>
      <c r="Q5" s="55" t="s">
        <v>74</v>
      </c>
      <c r="R5" s="46" t="s">
        <v>2</v>
      </c>
      <c r="S5" s="45" t="s">
        <v>1</v>
      </c>
      <c r="T5" s="4" t="s">
        <v>4</v>
      </c>
      <c r="U5" s="45" t="s">
        <v>1</v>
      </c>
      <c r="V5" s="54" t="s">
        <v>75</v>
      </c>
      <c r="W5" s="45" t="s">
        <v>1</v>
      </c>
      <c r="X5" s="56" t="s">
        <v>72</v>
      </c>
      <c r="Y5" s="45" t="s">
        <v>1</v>
      </c>
      <c r="Z5" s="44" t="s">
        <v>0</v>
      </c>
      <c r="AA5" s="45" t="s">
        <v>1</v>
      </c>
      <c r="AB5" s="46" t="s">
        <v>2</v>
      </c>
      <c r="AC5" s="47" t="s">
        <v>3</v>
      </c>
      <c r="AD5" s="54" t="s">
        <v>75</v>
      </c>
      <c r="AE5" s="45" t="s">
        <v>1</v>
      </c>
      <c r="AF5" s="44" t="s">
        <v>0</v>
      </c>
      <c r="AG5" s="45" t="s">
        <v>1</v>
      </c>
      <c r="AH5" s="46" t="s">
        <v>2</v>
      </c>
      <c r="AI5" s="53" t="s">
        <v>73</v>
      </c>
      <c r="AJ5" s="45" t="s">
        <v>1</v>
      </c>
      <c r="AK5" s="44" t="s">
        <v>0</v>
      </c>
      <c r="AL5" s="56" t="s">
        <v>72</v>
      </c>
      <c r="AM5" s="55" t="s">
        <v>74</v>
      </c>
      <c r="AN5" s="46" t="s">
        <v>2</v>
      </c>
      <c r="AO5" s="45" t="s">
        <v>1</v>
      </c>
    </row>
    <row r="6" spans="1:41">
      <c r="A6" s="45" t="s">
        <v>1</v>
      </c>
      <c r="B6">
        <f>'CONTEOS 30-70'!H10</f>
        <v>387</v>
      </c>
      <c r="C6">
        <f t="shared" ref="C6:C10" si="0">B6/16</f>
        <v>24.1875</v>
      </c>
      <c r="D6" s="51">
        <f t="shared" ref="D6:D10" si="1">ROUNDDOWN(C6, 0.5)</f>
        <v>24</v>
      </c>
      <c r="E6">
        <f t="shared" ref="E6:E10" si="2">C6-D6</f>
        <v>0.1875</v>
      </c>
      <c r="F6">
        <f t="shared" ref="F6:F10" si="3">E6*16</f>
        <v>3</v>
      </c>
      <c r="H6" s="55" t="s">
        <v>1</v>
      </c>
      <c r="I6">
        <v>81</v>
      </c>
      <c r="K6" s="52">
        <v>3</v>
      </c>
      <c r="L6" s="45" t="s">
        <v>1</v>
      </c>
      <c r="M6" s="46" t="s">
        <v>2</v>
      </c>
      <c r="N6" s="45" t="s">
        <v>1</v>
      </c>
      <c r="O6" s="58" t="s">
        <v>71</v>
      </c>
      <c r="P6" s="45" t="s">
        <v>1</v>
      </c>
      <c r="Q6" s="44" t="s">
        <v>0</v>
      </c>
      <c r="R6" s="55" t="s">
        <v>74</v>
      </c>
      <c r="S6" s="46" t="s">
        <v>2</v>
      </c>
      <c r="T6" s="45" t="s">
        <v>1</v>
      </c>
      <c r="U6" s="4" t="s">
        <v>4</v>
      </c>
      <c r="V6" s="45" t="s">
        <v>1</v>
      </c>
      <c r="W6" s="54" t="s">
        <v>75</v>
      </c>
      <c r="X6" s="45" t="s">
        <v>1</v>
      </c>
      <c r="Y6" s="56" t="s">
        <v>72</v>
      </c>
      <c r="Z6" s="45" t="s">
        <v>1</v>
      </c>
      <c r="AA6" s="44" t="s">
        <v>0</v>
      </c>
      <c r="AB6" s="45" t="s">
        <v>1</v>
      </c>
      <c r="AC6" s="58" t="s">
        <v>71</v>
      </c>
      <c r="AD6" s="47" t="s">
        <v>3</v>
      </c>
      <c r="AE6" s="54" t="s">
        <v>75</v>
      </c>
      <c r="AF6" s="45" t="s">
        <v>1</v>
      </c>
      <c r="AG6" s="57" t="s">
        <v>70</v>
      </c>
      <c r="AH6" s="45" t="s">
        <v>1</v>
      </c>
      <c r="AI6" s="46" t="s">
        <v>2</v>
      </c>
      <c r="AJ6" s="94" t="s">
        <v>5</v>
      </c>
      <c r="AK6" s="45" t="s">
        <v>1</v>
      </c>
      <c r="AL6" s="44" t="s">
        <v>0</v>
      </c>
      <c r="AM6" s="47" t="s">
        <v>3</v>
      </c>
      <c r="AN6" s="55" t="s">
        <v>74</v>
      </c>
      <c r="AO6" s="46" t="s">
        <v>2</v>
      </c>
    </row>
    <row r="7" spans="1:41">
      <c r="A7" s="46" t="s">
        <v>2</v>
      </c>
      <c r="B7">
        <f>'CONTEOS 30-70'!H6</f>
        <v>164</v>
      </c>
      <c r="C7">
        <f t="shared" si="0"/>
        <v>10.25</v>
      </c>
      <c r="D7" s="51">
        <f t="shared" si="1"/>
        <v>10</v>
      </c>
      <c r="E7">
        <f t="shared" si="2"/>
        <v>0.25</v>
      </c>
      <c r="F7">
        <f t="shared" si="3"/>
        <v>4</v>
      </c>
      <c r="H7" s="58" t="s">
        <v>2</v>
      </c>
      <c r="I7">
        <v>40</v>
      </c>
      <c r="K7" s="52">
        <v>4</v>
      </c>
      <c r="L7" s="57" t="s">
        <v>70</v>
      </c>
      <c r="M7" s="45" t="s">
        <v>1</v>
      </c>
      <c r="N7" s="46" t="s">
        <v>2</v>
      </c>
      <c r="O7" s="45" t="s">
        <v>1</v>
      </c>
      <c r="P7" s="58" t="s">
        <v>71</v>
      </c>
      <c r="Q7" s="45" t="s">
        <v>1</v>
      </c>
      <c r="R7" s="44" t="s">
        <v>0</v>
      </c>
      <c r="S7" s="55" t="s">
        <v>74</v>
      </c>
      <c r="T7" s="46" t="s">
        <v>2</v>
      </c>
      <c r="U7" s="45" t="s">
        <v>1</v>
      </c>
      <c r="V7" s="4" t="s">
        <v>4</v>
      </c>
      <c r="W7" s="45" t="s">
        <v>1</v>
      </c>
      <c r="X7" s="54" t="s">
        <v>75</v>
      </c>
      <c r="Y7" s="45" t="s">
        <v>1</v>
      </c>
      <c r="Z7" s="56" t="s">
        <v>72</v>
      </c>
      <c r="AA7" s="45" t="s">
        <v>1</v>
      </c>
      <c r="AB7" s="44" t="s">
        <v>0</v>
      </c>
      <c r="AC7" s="45" t="s">
        <v>1</v>
      </c>
      <c r="AD7" s="46" t="s">
        <v>2</v>
      </c>
      <c r="AE7" s="47" t="s">
        <v>3</v>
      </c>
      <c r="AF7" s="54" t="s">
        <v>75</v>
      </c>
      <c r="AG7" s="45" t="s">
        <v>1</v>
      </c>
      <c r="AH7" s="44" t="s">
        <v>0</v>
      </c>
      <c r="AI7" s="45" t="s">
        <v>1</v>
      </c>
      <c r="AJ7" s="46" t="s">
        <v>2</v>
      </c>
      <c r="AK7" s="53" t="s">
        <v>73</v>
      </c>
      <c r="AL7" s="45" t="s">
        <v>1</v>
      </c>
      <c r="AM7" s="44" t="s">
        <v>0</v>
      </c>
      <c r="AN7" s="56" t="s">
        <v>72</v>
      </c>
      <c r="AO7" s="55" t="s">
        <v>74</v>
      </c>
    </row>
    <row r="8" spans="1:41">
      <c r="A8" s="47" t="s">
        <v>3</v>
      </c>
      <c r="B8">
        <f>'CONTEOS 30-70'!H7</f>
        <v>30</v>
      </c>
      <c r="C8">
        <f t="shared" si="0"/>
        <v>1.875</v>
      </c>
      <c r="D8" s="51">
        <f t="shared" si="1"/>
        <v>1</v>
      </c>
      <c r="E8">
        <f t="shared" si="2"/>
        <v>0.875</v>
      </c>
      <c r="F8">
        <f t="shared" si="3"/>
        <v>14</v>
      </c>
      <c r="H8" s="56" t="s">
        <v>3</v>
      </c>
      <c r="I8">
        <v>41</v>
      </c>
      <c r="K8" s="52">
        <v>5</v>
      </c>
      <c r="L8" s="45" t="s">
        <v>1</v>
      </c>
      <c r="M8" s="57" t="s">
        <v>70</v>
      </c>
      <c r="N8" s="45" t="s">
        <v>1</v>
      </c>
      <c r="O8" s="46" t="s">
        <v>2</v>
      </c>
      <c r="P8" s="45" t="s">
        <v>1</v>
      </c>
      <c r="Q8" s="58" t="s">
        <v>71</v>
      </c>
      <c r="R8" s="45" t="s">
        <v>1</v>
      </c>
      <c r="S8" s="44" t="s">
        <v>0</v>
      </c>
      <c r="T8" s="55" t="s">
        <v>74</v>
      </c>
      <c r="U8" s="46" t="s">
        <v>2</v>
      </c>
      <c r="V8" s="45" t="s">
        <v>1</v>
      </c>
      <c r="W8" s="4" t="s">
        <v>4</v>
      </c>
      <c r="X8" s="45" t="s">
        <v>1</v>
      </c>
      <c r="Y8" s="54" t="s">
        <v>75</v>
      </c>
      <c r="Z8" s="45" t="s">
        <v>1</v>
      </c>
      <c r="AA8" s="56" t="s">
        <v>72</v>
      </c>
      <c r="AB8" s="45" t="s">
        <v>1</v>
      </c>
      <c r="AC8" s="44" t="s">
        <v>0</v>
      </c>
      <c r="AD8" s="45" t="s">
        <v>1</v>
      </c>
      <c r="AE8" s="58" t="s">
        <v>71</v>
      </c>
      <c r="AF8" s="47" t="s">
        <v>3</v>
      </c>
      <c r="AG8" s="54" t="s">
        <v>75</v>
      </c>
      <c r="AH8" s="45" t="s">
        <v>1</v>
      </c>
      <c r="AI8" s="57" t="s">
        <v>70</v>
      </c>
      <c r="AJ8" s="45" t="s">
        <v>1</v>
      </c>
      <c r="AK8" s="46" t="s">
        <v>2</v>
      </c>
      <c r="AL8" s="94" t="s">
        <v>5</v>
      </c>
      <c r="AM8" s="45" t="s">
        <v>1</v>
      </c>
      <c r="AN8" s="44" t="s">
        <v>0</v>
      </c>
      <c r="AO8" s="47" t="s">
        <v>3</v>
      </c>
    </row>
    <row r="9" spans="1:41">
      <c r="A9" s="4" t="s">
        <v>4</v>
      </c>
      <c r="B9">
        <f>'CONTEOS 30-70'!H11</f>
        <v>20</v>
      </c>
      <c r="C9">
        <f t="shared" si="0"/>
        <v>1.25</v>
      </c>
      <c r="D9" s="51">
        <f t="shared" si="1"/>
        <v>1</v>
      </c>
      <c r="E9">
        <f t="shared" si="2"/>
        <v>0.25</v>
      </c>
      <c r="F9">
        <f t="shared" si="3"/>
        <v>4</v>
      </c>
      <c r="H9" s="54" t="s">
        <v>4</v>
      </c>
      <c r="I9">
        <v>82</v>
      </c>
      <c r="K9" s="52">
        <v>6</v>
      </c>
      <c r="L9" s="4" t="s">
        <v>4</v>
      </c>
      <c r="M9" s="45" t="s">
        <v>1</v>
      </c>
      <c r="N9" s="57" t="s">
        <v>70</v>
      </c>
      <c r="O9" s="45" t="s">
        <v>1</v>
      </c>
      <c r="P9" s="46" t="s">
        <v>2</v>
      </c>
      <c r="Q9" s="45" t="s">
        <v>1</v>
      </c>
      <c r="R9" s="58" t="s">
        <v>71</v>
      </c>
      <c r="S9" s="45" t="s">
        <v>1</v>
      </c>
      <c r="T9" s="44" t="s">
        <v>0</v>
      </c>
      <c r="U9" s="55" t="s">
        <v>74</v>
      </c>
      <c r="V9" s="46" t="s">
        <v>2</v>
      </c>
      <c r="W9" s="45" t="s">
        <v>1</v>
      </c>
      <c r="X9" s="44" t="s">
        <v>0</v>
      </c>
      <c r="Y9" s="45" t="s">
        <v>1</v>
      </c>
      <c r="Z9" s="54" t="s">
        <v>75</v>
      </c>
      <c r="AA9" s="45" t="s">
        <v>1</v>
      </c>
      <c r="AB9" s="56" t="s">
        <v>72</v>
      </c>
      <c r="AC9" s="45" t="s">
        <v>1</v>
      </c>
      <c r="AD9" s="44" t="s">
        <v>0</v>
      </c>
      <c r="AE9" s="45" t="s">
        <v>1</v>
      </c>
      <c r="AF9" s="46" t="s">
        <v>2</v>
      </c>
      <c r="AG9" s="47" t="s">
        <v>3</v>
      </c>
      <c r="AH9" s="54" t="s">
        <v>75</v>
      </c>
      <c r="AI9" s="45" t="s">
        <v>1</v>
      </c>
      <c r="AJ9" s="44" t="s">
        <v>0</v>
      </c>
      <c r="AK9" s="45" t="s">
        <v>1</v>
      </c>
      <c r="AL9" s="46" t="s">
        <v>2</v>
      </c>
      <c r="AM9" s="53" t="s">
        <v>73</v>
      </c>
      <c r="AN9" s="45" t="s">
        <v>1</v>
      </c>
      <c r="AO9" s="44" t="s">
        <v>0</v>
      </c>
    </row>
    <row r="10" spans="1:41">
      <c r="A10" s="48" t="s">
        <v>5</v>
      </c>
      <c r="B10">
        <f>'CONTEOS 30-70'!H8</f>
        <v>41</v>
      </c>
      <c r="C10">
        <f t="shared" si="0"/>
        <v>2.5625</v>
      </c>
      <c r="D10" s="51">
        <f t="shared" si="1"/>
        <v>2</v>
      </c>
      <c r="E10">
        <f t="shared" si="2"/>
        <v>0.5625</v>
      </c>
      <c r="F10">
        <f t="shared" si="3"/>
        <v>9</v>
      </c>
      <c r="H10" s="53" t="s">
        <v>5</v>
      </c>
      <c r="I10">
        <v>41</v>
      </c>
      <c r="K10" s="52">
        <v>7</v>
      </c>
      <c r="L10" s="55" t="s">
        <v>74</v>
      </c>
      <c r="M10" s="54" t="s">
        <v>75</v>
      </c>
      <c r="N10" s="45" t="s">
        <v>1</v>
      </c>
      <c r="O10" s="57" t="s">
        <v>70</v>
      </c>
      <c r="P10" s="45" t="s">
        <v>1</v>
      </c>
      <c r="Q10" s="46" t="s">
        <v>2</v>
      </c>
      <c r="R10" s="45" t="s">
        <v>1</v>
      </c>
      <c r="S10" s="58" t="s">
        <v>71</v>
      </c>
      <c r="T10" s="45" t="s">
        <v>1</v>
      </c>
      <c r="U10" s="44" t="s">
        <v>0</v>
      </c>
      <c r="V10" s="55" t="s">
        <v>74</v>
      </c>
      <c r="W10" s="46" t="s">
        <v>2</v>
      </c>
      <c r="X10" s="45" t="s">
        <v>1</v>
      </c>
      <c r="Y10" s="44" t="s">
        <v>0</v>
      </c>
      <c r="Z10" s="45" t="s">
        <v>1</v>
      </c>
      <c r="AA10" s="54" t="s">
        <v>75</v>
      </c>
      <c r="AB10" s="45" t="s">
        <v>1</v>
      </c>
      <c r="AC10" s="56" t="s">
        <v>72</v>
      </c>
      <c r="AD10" s="45" t="s">
        <v>1</v>
      </c>
      <c r="AE10" s="44" t="s">
        <v>0</v>
      </c>
      <c r="AF10" s="45" t="s">
        <v>1</v>
      </c>
      <c r="AG10" s="58" t="s">
        <v>71</v>
      </c>
      <c r="AH10" s="47" t="s">
        <v>3</v>
      </c>
      <c r="AI10" s="54" t="s">
        <v>75</v>
      </c>
      <c r="AJ10" s="45" t="s">
        <v>1</v>
      </c>
      <c r="AK10" s="57" t="s">
        <v>70</v>
      </c>
      <c r="AL10" s="45" t="s">
        <v>1</v>
      </c>
      <c r="AM10" s="46" t="s">
        <v>2</v>
      </c>
      <c r="AN10" s="94" t="s">
        <v>5</v>
      </c>
      <c r="AO10" s="45" t="s">
        <v>1</v>
      </c>
    </row>
    <row r="11" spans="1:41">
      <c r="A11" s="95"/>
      <c r="B11" s="61"/>
      <c r="C11" s="61"/>
      <c r="D11" s="61"/>
      <c r="E11" s="61"/>
      <c r="F11" s="61"/>
      <c r="G11" s="61"/>
      <c r="H11" s="96"/>
      <c r="I11" s="61"/>
      <c r="K11" s="52">
        <v>8</v>
      </c>
      <c r="L11" s="94" t="s">
        <v>5</v>
      </c>
      <c r="M11" s="55" t="s">
        <v>74</v>
      </c>
      <c r="N11" s="4" t="s">
        <v>4</v>
      </c>
      <c r="O11" s="45" t="s">
        <v>1</v>
      </c>
      <c r="P11" s="57" t="s">
        <v>70</v>
      </c>
      <c r="Q11" s="45" t="s">
        <v>1</v>
      </c>
      <c r="R11" s="46" t="s">
        <v>2</v>
      </c>
      <c r="S11" s="45" t="s">
        <v>1</v>
      </c>
      <c r="T11" s="58" t="s">
        <v>71</v>
      </c>
      <c r="U11" s="45" t="s">
        <v>1</v>
      </c>
      <c r="V11" s="44" t="s">
        <v>0</v>
      </c>
      <c r="W11" s="55" t="s">
        <v>74</v>
      </c>
      <c r="X11" s="46" t="s">
        <v>2</v>
      </c>
      <c r="Y11" s="45" t="s">
        <v>1</v>
      </c>
      <c r="Z11" s="44" t="s">
        <v>0</v>
      </c>
      <c r="AA11" s="45" t="s">
        <v>1</v>
      </c>
      <c r="AB11" s="54" t="s">
        <v>75</v>
      </c>
      <c r="AC11" s="45" t="s">
        <v>1</v>
      </c>
      <c r="AD11" s="56" t="s">
        <v>72</v>
      </c>
      <c r="AE11" s="45" t="s">
        <v>1</v>
      </c>
      <c r="AF11" s="44" t="s">
        <v>0</v>
      </c>
      <c r="AG11" s="45" t="s">
        <v>1</v>
      </c>
      <c r="AH11" s="46" t="s">
        <v>2</v>
      </c>
      <c r="AI11" s="47" t="s">
        <v>3</v>
      </c>
      <c r="AJ11" s="54" t="s">
        <v>75</v>
      </c>
      <c r="AK11" s="45" t="s">
        <v>1</v>
      </c>
      <c r="AL11" s="44" t="s">
        <v>0</v>
      </c>
      <c r="AM11" s="45" t="s">
        <v>1</v>
      </c>
      <c r="AN11" s="46" t="s">
        <v>2</v>
      </c>
      <c r="AO11" s="53" t="s">
        <v>73</v>
      </c>
    </row>
    <row r="12" spans="1:41">
      <c r="A12" s="64"/>
      <c r="B12" s="61"/>
      <c r="C12" s="61"/>
      <c r="D12" s="61"/>
      <c r="E12" s="61"/>
      <c r="F12" s="61"/>
      <c r="G12" s="61"/>
      <c r="H12" s="97"/>
      <c r="I12" s="61"/>
      <c r="K12" s="52">
        <v>9</v>
      </c>
      <c r="L12" s="45" t="s">
        <v>1</v>
      </c>
      <c r="M12" s="94" t="s">
        <v>5</v>
      </c>
      <c r="N12" s="55" t="s">
        <v>74</v>
      </c>
      <c r="O12" s="54" t="s">
        <v>75</v>
      </c>
      <c r="P12" s="45" t="s">
        <v>1</v>
      </c>
      <c r="Q12" s="57" t="s">
        <v>70</v>
      </c>
      <c r="R12" s="45" t="s">
        <v>1</v>
      </c>
      <c r="S12" s="46" t="s">
        <v>2</v>
      </c>
      <c r="T12" s="45" t="s">
        <v>1</v>
      </c>
      <c r="U12" s="58" t="s">
        <v>71</v>
      </c>
      <c r="V12" s="45" t="s">
        <v>1</v>
      </c>
      <c r="W12" s="44" t="s">
        <v>0</v>
      </c>
      <c r="X12" s="55" t="s">
        <v>74</v>
      </c>
      <c r="Y12" s="46" t="s">
        <v>2</v>
      </c>
      <c r="Z12" s="45" t="s">
        <v>1</v>
      </c>
      <c r="AA12" s="53" t="s">
        <v>73</v>
      </c>
      <c r="AB12" s="45" t="s">
        <v>1</v>
      </c>
      <c r="AC12" s="54" t="s">
        <v>75</v>
      </c>
      <c r="AD12" s="45" t="s">
        <v>1</v>
      </c>
      <c r="AE12" s="56" t="s">
        <v>72</v>
      </c>
      <c r="AF12" s="45" t="s">
        <v>1</v>
      </c>
      <c r="AG12" s="44" t="s">
        <v>0</v>
      </c>
      <c r="AH12" s="45" t="s">
        <v>1</v>
      </c>
      <c r="AI12" s="58" t="s">
        <v>71</v>
      </c>
      <c r="AJ12" s="47" t="s">
        <v>3</v>
      </c>
      <c r="AK12" s="54" t="s">
        <v>75</v>
      </c>
      <c r="AL12" s="45" t="s">
        <v>1</v>
      </c>
      <c r="AM12" s="57" t="s">
        <v>70</v>
      </c>
      <c r="AN12" s="45" t="s">
        <v>1</v>
      </c>
      <c r="AO12" s="46" t="s">
        <v>2</v>
      </c>
    </row>
    <row r="13" spans="1:41">
      <c r="A13" s="102"/>
      <c r="B13" s="61"/>
      <c r="C13" s="61"/>
      <c r="D13" s="61"/>
      <c r="F13" s="61"/>
      <c r="G13" s="61"/>
      <c r="H13" s="66"/>
      <c r="I13" s="61"/>
      <c r="J13" s="61"/>
      <c r="K13" s="52">
        <v>10</v>
      </c>
      <c r="L13" s="46" t="s">
        <v>2</v>
      </c>
      <c r="M13" s="45" t="s">
        <v>1</v>
      </c>
      <c r="N13" s="94" t="s">
        <v>5</v>
      </c>
      <c r="O13" s="55" t="s">
        <v>74</v>
      </c>
      <c r="P13" s="4" t="s">
        <v>4</v>
      </c>
      <c r="Q13" s="45" t="s">
        <v>1</v>
      </c>
      <c r="R13" s="57" t="s">
        <v>70</v>
      </c>
      <c r="S13" s="45" t="s">
        <v>1</v>
      </c>
      <c r="T13" s="46" t="s">
        <v>2</v>
      </c>
      <c r="U13" s="45" t="s">
        <v>1</v>
      </c>
      <c r="V13" s="58" t="s">
        <v>71</v>
      </c>
      <c r="W13" s="45" t="s">
        <v>1</v>
      </c>
      <c r="X13" s="44" t="s">
        <v>0</v>
      </c>
      <c r="Y13" s="55" t="s">
        <v>74</v>
      </c>
      <c r="Z13" s="46" t="s">
        <v>2</v>
      </c>
      <c r="AA13" s="45" t="s">
        <v>1</v>
      </c>
      <c r="AB13" s="53" t="s">
        <v>73</v>
      </c>
      <c r="AC13" s="45" t="s">
        <v>1</v>
      </c>
      <c r="AD13" s="54" t="s">
        <v>75</v>
      </c>
      <c r="AE13" s="45" t="s">
        <v>1</v>
      </c>
      <c r="AF13" s="56" t="s">
        <v>72</v>
      </c>
      <c r="AG13" s="45" t="s">
        <v>1</v>
      </c>
      <c r="AH13" s="44" t="s">
        <v>0</v>
      </c>
      <c r="AI13" s="45" t="s">
        <v>1</v>
      </c>
      <c r="AJ13" s="46" t="s">
        <v>2</v>
      </c>
      <c r="AK13" s="47" t="s">
        <v>3</v>
      </c>
      <c r="AL13" s="54" t="s">
        <v>75</v>
      </c>
      <c r="AM13" s="45" t="s">
        <v>1</v>
      </c>
      <c r="AN13" s="44" t="s">
        <v>0</v>
      </c>
      <c r="AO13" s="45" t="s">
        <v>1</v>
      </c>
    </row>
    <row r="14" spans="1:41">
      <c r="A14" s="103"/>
      <c r="C14" s="61"/>
      <c r="D14" s="61"/>
      <c r="F14" s="61"/>
      <c r="G14" s="61"/>
      <c r="H14" s="63"/>
      <c r="I14" s="61"/>
      <c r="J14" s="61"/>
      <c r="K14" s="52">
        <v>11</v>
      </c>
      <c r="L14" s="55" t="s">
        <v>74</v>
      </c>
      <c r="M14" s="46" t="s">
        <v>2</v>
      </c>
      <c r="N14" s="45" t="s">
        <v>1</v>
      </c>
      <c r="O14" s="94" t="s">
        <v>5</v>
      </c>
      <c r="P14" s="55" t="s">
        <v>74</v>
      </c>
      <c r="Q14" s="54" t="s">
        <v>75</v>
      </c>
      <c r="R14" s="45" t="s">
        <v>1</v>
      </c>
      <c r="S14" s="57" t="s">
        <v>70</v>
      </c>
      <c r="T14" s="45" t="s">
        <v>1</v>
      </c>
      <c r="U14" s="46" t="s">
        <v>2</v>
      </c>
      <c r="V14" s="45" t="s">
        <v>1</v>
      </c>
      <c r="W14" s="58" t="s">
        <v>71</v>
      </c>
      <c r="X14" s="45" t="s">
        <v>1</v>
      </c>
      <c r="Y14" s="44" t="s">
        <v>0</v>
      </c>
      <c r="Z14" s="55" t="s">
        <v>74</v>
      </c>
      <c r="AA14" s="46" t="s">
        <v>2</v>
      </c>
      <c r="AB14" s="45" t="s">
        <v>1</v>
      </c>
      <c r="AC14" s="53" t="s">
        <v>73</v>
      </c>
      <c r="AD14" s="45" t="s">
        <v>1</v>
      </c>
      <c r="AE14" s="54" t="s">
        <v>75</v>
      </c>
      <c r="AF14" s="45" t="s">
        <v>1</v>
      </c>
      <c r="AG14" s="56" t="s">
        <v>72</v>
      </c>
      <c r="AH14" s="45" t="s">
        <v>1</v>
      </c>
      <c r="AI14" s="44" t="s">
        <v>0</v>
      </c>
      <c r="AJ14" s="45" t="s">
        <v>1</v>
      </c>
      <c r="AK14" s="58" t="s">
        <v>71</v>
      </c>
      <c r="AL14" s="47" t="s">
        <v>3</v>
      </c>
      <c r="AM14" s="54" t="s">
        <v>75</v>
      </c>
      <c r="AN14" s="45" t="s">
        <v>1</v>
      </c>
      <c r="AO14" s="57" t="s">
        <v>70</v>
      </c>
    </row>
    <row r="15" spans="1:41">
      <c r="A15" s="104"/>
      <c r="B15" s="61"/>
      <c r="C15" s="61"/>
      <c r="D15" s="61"/>
      <c r="F15" s="61"/>
      <c r="G15" s="61"/>
      <c r="H15" s="65"/>
      <c r="I15" s="61"/>
      <c r="J15" s="61"/>
      <c r="K15" s="52">
        <v>12</v>
      </c>
      <c r="L15" s="46" t="s">
        <v>2</v>
      </c>
      <c r="M15" s="45" t="s">
        <v>1</v>
      </c>
      <c r="N15" s="46" t="s">
        <v>2</v>
      </c>
      <c r="O15" s="45" t="s">
        <v>1</v>
      </c>
      <c r="P15" s="94" t="s">
        <v>5</v>
      </c>
      <c r="Q15" s="55" t="s">
        <v>74</v>
      </c>
      <c r="R15" s="4" t="s">
        <v>4</v>
      </c>
      <c r="S15" s="45" t="s">
        <v>1</v>
      </c>
      <c r="T15" s="57" t="s">
        <v>70</v>
      </c>
      <c r="U15" s="45" t="s">
        <v>1</v>
      </c>
      <c r="V15" s="46" t="s">
        <v>2</v>
      </c>
      <c r="W15" s="45" t="s">
        <v>1</v>
      </c>
      <c r="X15" s="58" t="s">
        <v>71</v>
      </c>
      <c r="Y15" s="45" t="s">
        <v>1</v>
      </c>
      <c r="Z15" s="44" t="s">
        <v>0</v>
      </c>
      <c r="AA15" s="55" t="s">
        <v>74</v>
      </c>
      <c r="AB15" s="46" t="s">
        <v>2</v>
      </c>
      <c r="AC15" s="45" t="s">
        <v>1</v>
      </c>
      <c r="AD15" s="53" t="s">
        <v>73</v>
      </c>
      <c r="AE15" s="45" t="s">
        <v>1</v>
      </c>
      <c r="AF15" s="54" t="s">
        <v>75</v>
      </c>
      <c r="AG15" s="45" t="s">
        <v>1</v>
      </c>
      <c r="AH15" s="56" t="s">
        <v>72</v>
      </c>
      <c r="AI15" s="45" t="s">
        <v>1</v>
      </c>
      <c r="AJ15" s="44" t="s">
        <v>0</v>
      </c>
      <c r="AK15" s="45" t="s">
        <v>1</v>
      </c>
      <c r="AL15" s="46" t="s">
        <v>2</v>
      </c>
      <c r="AM15" s="47" t="s">
        <v>3</v>
      </c>
      <c r="AN15" s="54" t="s">
        <v>75</v>
      </c>
      <c r="AO15" s="45" t="s">
        <v>1</v>
      </c>
    </row>
    <row r="16" spans="1:41">
      <c r="A16" s="103"/>
      <c r="B16" s="61"/>
      <c r="C16" s="61"/>
      <c r="D16" s="61"/>
      <c r="F16" s="61"/>
      <c r="G16" s="61"/>
      <c r="H16" s="64"/>
      <c r="I16" s="61"/>
      <c r="J16" s="61"/>
      <c r="K16" s="52">
        <v>13</v>
      </c>
      <c r="L16" s="44" t="s">
        <v>0</v>
      </c>
      <c r="M16" s="46" t="s">
        <v>2</v>
      </c>
      <c r="N16" s="55" t="s">
        <v>74</v>
      </c>
      <c r="O16" s="46" t="s">
        <v>2</v>
      </c>
      <c r="P16" s="45" t="s">
        <v>1</v>
      </c>
      <c r="Q16" s="94" t="s">
        <v>5</v>
      </c>
      <c r="R16" s="55" t="s">
        <v>74</v>
      </c>
      <c r="S16" s="54" t="s">
        <v>75</v>
      </c>
      <c r="T16" s="45" t="s">
        <v>1</v>
      </c>
      <c r="U16" s="57" t="s">
        <v>70</v>
      </c>
      <c r="V16" s="45" t="s">
        <v>1</v>
      </c>
      <c r="W16" s="46" t="s">
        <v>2</v>
      </c>
      <c r="X16" s="45" t="s">
        <v>1</v>
      </c>
      <c r="Y16" s="58" t="s">
        <v>71</v>
      </c>
      <c r="Z16" s="45" t="s">
        <v>1</v>
      </c>
      <c r="AA16" s="44" t="s">
        <v>0</v>
      </c>
      <c r="AB16" s="55" t="s">
        <v>74</v>
      </c>
      <c r="AC16" s="46" t="s">
        <v>2</v>
      </c>
      <c r="AD16" s="45" t="s">
        <v>1</v>
      </c>
      <c r="AE16" s="53" t="s">
        <v>73</v>
      </c>
      <c r="AF16" s="45" t="s">
        <v>1</v>
      </c>
      <c r="AG16" s="54" t="s">
        <v>75</v>
      </c>
      <c r="AH16" s="45" t="s">
        <v>1</v>
      </c>
      <c r="AI16" s="56" t="s">
        <v>72</v>
      </c>
      <c r="AJ16" s="45" t="s">
        <v>1</v>
      </c>
      <c r="AK16" s="44" t="s">
        <v>0</v>
      </c>
      <c r="AL16" s="45" t="s">
        <v>1</v>
      </c>
      <c r="AM16" s="58" t="s">
        <v>71</v>
      </c>
      <c r="AN16" s="47" t="s">
        <v>3</v>
      </c>
      <c r="AO16" s="54" t="s">
        <v>75</v>
      </c>
    </row>
    <row r="17" spans="1:41">
      <c r="A17" s="100"/>
      <c r="C17" s="61"/>
      <c r="D17" s="61"/>
      <c r="E17" s="61"/>
      <c r="F17" s="61"/>
      <c r="G17" s="61"/>
      <c r="H17" s="61"/>
      <c r="I17" s="61"/>
      <c r="J17" s="61"/>
      <c r="K17" s="52">
        <v>14</v>
      </c>
      <c r="L17" s="45" t="s">
        <v>1</v>
      </c>
      <c r="M17" s="44" t="s">
        <v>0</v>
      </c>
      <c r="N17" s="46" t="s">
        <v>2</v>
      </c>
      <c r="O17" s="45" t="s">
        <v>1</v>
      </c>
      <c r="P17" s="46" t="s">
        <v>2</v>
      </c>
      <c r="Q17" s="45" t="s">
        <v>1</v>
      </c>
      <c r="R17" s="94" t="s">
        <v>5</v>
      </c>
      <c r="S17" s="55" t="s">
        <v>74</v>
      </c>
      <c r="T17" s="4" t="s">
        <v>4</v>
      </c>
      <c r="U17" s="45" t="s">
        <v>1</v>
      </c>
      <c r="V17" s="57" t="s">
        <v>70</v>
      </c>
      <c r="W17" s="45" t="s">
        <v>1</v>
      </c>
      <c r="X17" s="46" t="s">
        <v>2</v>
      </c>
      <c r="Y17" s="45" t="s">
        <v>1</v>
      </c>
      <c r="Z17" s="58" t="s">
        <v>71</v>
      </c>
      <c r="AA17" s="45" t="s">
        <v>1</v>
      </c>
      <c r="AB17" s="44" t="s">
        <v>0</v>
      </c>
      <c r="AC17" s="55" t="s">
        <v>74</v>
      </c>
      <c r="AD17" s="46" t="s">
        <v>2</v>
      </c>
      <c r="AE17" s="45" t="s">
        <v>1</v>
      </c>
      <c r="AF17" s="53" t="s">
        <v>73</v>
      </c>
      <c r="AG17" s="45" t="s">
        <v>1</v>
      </c>
      <c r="AH17" s="54" t="s">
        <v>75</v>
      </c>
      <c r="AI17" s="45" t="s">
        <v>1</v>
      </c>
      <c r="AJ17" s="56" t="s">
        <v>72</v>
      </c>
      <c r="AK17" s="45" t="s">
        <v>1</v>
      </c>
      <c r="AL17" s="44" t="s">
        <v>0</v>
      </c>
      <c r="AM17" s="45" t="s">
        <v>1</v>
      </c>
      <c r="AN17" s="46" t="s">
        <v>2</v>
      </c>
      <c r="AO17" s="47" t="s">
        <v>3</v>
      </c>
    </row>
    <row r="18" spans="1:41">
      <c r="A18" s="101"/>
      <c r="B18" s="61"/>
      <c r="C18" s="61"/>
      <c r="K18" s="52">
        <v>15</v>
      </c>
      <c r="L18" s="53" t="s">
        <v>73</v>
      </c>
      <c r="M18" s="45" t="s">
        <v>1</v>
      </c>
      <c r="N18" s="44" t="s">
        <v>0</v>
      </c>
      <c r="O18" s="46" t="s">
        <v>2</v>
      </c>
      <c r="P18" s="55" t="s">
        <v>74</v>
      </c>
      <c r="Q18" s="46" t="s">
        <v>2</v>
      </c>
      <c r="R18" s="45" t="s">
        <v>1</v>
      </c>
      <c r="S18" s="94" t="s">
        <v>5</v>
      </c>
      <c r="T18" s="55" t="s">
        <v>74</v>
      </c>
      <c r="U18" s="54" t="s">
        <v>75</v>
      </c>
      <c r="V18" s="45" t="s">
        <v>1</v>
      </c>
      <c r="W18" s="57" t="s">
        <v>70</v>
      </c>
      <c r="X18" s="45" t="s">
        <v>1</v>
      </c>
      <c r="Y18" s="46" t="s">
        <v>2</v>
      </c>
      <c r="Z18" s="45" t="s">
        <v>1</v>
      </c>
      <c r="AA18" s="58" t="s">
        <v>71</v>
      </c>
      <c r="AB18" s="45" t="s">
        <v>1</v>
      </c>
      <c r="AC18" s="44" t="s">
        <v>0</v>
      </c>
      <c r="AD18" s="55" t="s">
        <v>74</v>
      </c>
      <c r="AE18" s="46" t="s">
        <v>2</v>
      </c>
      <c r="AF18" s="45" t="s">
        <v>1</v>
      </c>
      <c r="AG18" s="53" t="s">
        <v>73</v>
      </c>
      <c r="AH18" s="45" t="s">
        <v>1</v>
      </c>
      <c r="AI18" s="54" t="s">
        <v>75</v>
      </c>
      <c r="AJ18" s="45" t="s">
        <v>1</v>
      </c>
      <c r="AK18" s="56" t="s">
        <v>72</v>
      </c>
      <c r="AL18" s="45" t="s">
        <v>1</v>
      </c>
      <c r="AM18" s="44" t="s">
        <v>0</v>
      </c>
      <c r="AN18" s="45" t="s">
        <v>1</v>
      </c>
      <c r="AO18" s="58" t="s">
        <v>71</v>
      </c>
    </row>
    <row r="19" spans="1:41">
      <c r="K19" s="52">
        <v>16</v>
      </c>
      <c r="L19" s="46" t="s">
        <v>2</v>
      </c>
      <c r="M19" s="53" t="s">
        <v>73</v>
      </c>
      <c r="N19" s="45" t="s">
        <v>1</v>
      </c>
      <c r="O19" s="44" t="s">
        <v>0</v>
      </c>
      <c r="P19" s="46" t="s">
        <v>2</v>
      </c>
      <c r="Q19" s="45" t="s">
        <v>1</v>
      </c>
      <c r="R19" s="46" t="s">
        <v>2</v>
      </c>
      <c r="S19" s="45" t="s">
        <v>1</v>
      </c>
      <c r="T19" s="94" t="s">
        <v>5</v>
      </c>
      <c r="U19" s="55" t="s">
        <v>74</v>
      </c>
      <c r="V19" s="4" t="s">
        <v>4</v>
      </c>
      <c r="W19" s="45" t="s">
        <v>1</v>
      </c>
      <c r="X19" s="57" t="s">
        <v>70</v>
      </c>
      <c r="Y19" s="45" t="s">
        <v>1</v>
      </c>
      <c r="Z19" s="46" t="s">
        <v>2</v>
      </c>
      <c r="AA19" s="45" t="s">
        <v>1</v>
      </c>
      <c r="AB19" s="58" t="s">
        <v>71</v>
      </c>
      <c r="AC19" s="45" t="s">
        <v>1</v>
      </c>
      <c r="AD19" s="44" t="s">
        <v>0</v>
      </c>
      <c r="AE19" s="55" t="s">
        <v>74</v>
      </c>
      <c r="AF19" s="46" t="s">
        <v>2</v>
      </c>
      <c r="AG19" s="45" t="s">
        <v>1</v>
      </c>
      <c r="AH19" s="53" t="s">
        <v>73</v>
      </c>
      <c r="AI19" s="45" t="s">
        <v>1</v>
      </c>
      <c r="AJ19" s="54" t="s">
        <v>75</v>
      </c>
      <c r="AK19" s="45" t="s">
        <v>1</v>
      </c>
      <c r="AL19" s="56" t="s">
        <v>72</v>
      </c>
      <c r="AM19" s="45" t="s">
        <v>1</v>
      </c>
      <c r="AN19" s="44" t="s">
        <v>0</v>
      </c>
      <c r="AO19" s="45" t="s">
        <v>1</v>
      </c>
    </row>
    <row r="20" spans="1:41">
      <c r="C20" t="s">
        <v>9</v>
      </c>
      <c r="D20" t="s">
        <v>8</v>
      </c>
      <c r="F20" t="s">
        <v>10</v>
      </c>
      <c r="K20" s="52">
        <v>17</v>
      </c>
      <c r="L20" s="45" t="s">
        <v>1</v>
      </c>
      <c r="M20" s="46" t="s">
        <v>2</v>
      </c>
      <c r="N20" s="53" t="s">
        <v>73</v>
      </c>
      <c r="O20" s="45" t="s">
        <v>1</v>
      </c>
      <c r="P20" s="44" t="s">
        <v>0</v>
      </c>
      <c r="Q20" s="46" t="s">
        <v>2</v>
      </c>
      <c r="R20" s="55" t="s">
        <v>74</v>
      </c>
      <c r="S20" s="46" t="s">
        <v>2</v>
      </c>
      <c r="T20" s="45" t="s">
        <v>1</v>
      </c>
      <c r="U20" s="94" t="s">
        <v>5</v>
      </c>
      <c r="V20" s="55" t="s">
        <v>74</v>
      </c>
      <c r="W20" s="54" t="s">
        <v>75</v>
      </c>
      <c r="X20" s="45" t="s">
        <v>1</v>
      </c>
      <c r="Y20" s="57" t="s">
        <v>70</v>
      </c>
      <c r="Z20" s="45" t="s">
        <v>1</v>
      </c>
      <c r="AA20" s="46" t="s">
        <v>2</v>
      </c>
      <c r="AB20" s="45" t="s">
        <v>1</v>
      </c>
      <c r="AC20" s="58" t="s">
        <v>71</v>
      </c>
      <c r="AD20" s="45" t="s">
        <v>1</v>
      </c>
      <c r="AE20" s="44" t="s">
        <v>0</v>
      </c>
      <c r="AF20" s="55" t="s">
        <v>74</v>
      </c>
      <c r="AG20" s="46" t="s">
        <v>2</v>
      </c>
      <c r="AH20" s="45" t="s">
        <v>1</v>
      </c>
      <c r="AI20" s="53" t="s">
        <v>73</v>
      </c>
      <c r="AJ20" s="45" t="s">
        <v>1</v>
      </c>
      <c r="AK20" s="54" t="s">
        <v>75</v>
      </c>
      <c r="AL20" s="45" t="s">
        <v>1</v>
      </c>
      <c r="AM20" s="56" t="s">
        <v>72</v>
      </c>
      <c r="AN20" s="45" t="s">
        <v>1</v>
      </c>
      <c r="AO20" s="44" t="s">
        <v>0</v>
      </c>
    </row>
    <row r="21" spans="1:41">
      <c r="A21" s="44" t="s">
        <v>0</v>
      </c>
      <c r="B21" s="51"/>
      <c r="C21" s="44">
        <f>COUNTIF(L4:AO39, "PAN")</f>
        <v>112</v>
      </c>
      <c r="D21" s="51">
        <f>B5</f>
        <v>112</v>
      </c>
      <c r="E21" s="51"/>
      <c r="F21" s="51">
        <f t="shared" ref="F21:F26" si="4">D21-C21</f>
        <v>0</v>
      </c>
      <c r="K21" s="52">
        <v>18</v>
      </c>
      <c r="L21" s="98" t="s">
        <v>0</v>
      </c>
      <c r="M21" s="45" t="s">
        <v>1</v>
      </c>
      <c r="N21" s="46" t="s">
        <v>2</v>
      </c>
      <c r="O21" s="53" t="s">
        <v>73</v>
      </c>
      <c r="P21" s="45" t="s">
        <v>1</v>
      </c>
      <c r="Q21" s="44" t="s">
        <v>0</v>
      </c>
      <c r="R21" s="46" t="s">
        <v>2</v>
      </c>
      <c r="S21" s="45" t="s">
        <v>1</v>
      </c>
      <c r="T21" s="46" t="s">
        <v>2</v>
      </c>
      <c r="U21" s="45" t="s">
        <v>1</v>
      </c>
      <c r="V21" s="94" t="s">
        <v>5</v>
      </c>
      <c r="W21" s="55" t="s">
        <v>74</v>
      </c>
      <c r="X21" s="4" t="s">
        <v>4</v>
      </c>
      <c r="Y21" s="45" t="s">
        <v>1</v>
      </c>
      <c r="Z21" s="57" t="s">
        <v>70</v>
      </c>
      <c r="AA21" s="45" t="s">
        <v>1</v>
      </c>
      <c r="AB21" s="46" t="s">
        <v>2</v>
      </c>
      <c r="AC21" s="45" t="s">
        <v>1</v>
      </c>
      <c r="AD21" s="58" t="s">
        <v>71</v>
      </c>
      <c r="AE21" s="45" t="s">
        <v>1</v>
      </c>
      <c r="AF21" s="44" t="s">
        <v>0</v>
      </c>
      <c r="AG21" s="55" t="s">
        <v>74</v>
      </c>
      <c r="AH21" s="46" t="s">
        <v>2</v>
      </c>
      <c r="AI21" s="45" t="s">
        <v>1</v>
      </c>
      <c r="AJ21" s="53" t="s">
        <v>73</v>
      </c>
      <c r="AK21" s="45" t="s">
        <v>1</v>
      </c>
      <c r="AL21" s="54" t="s">
        <v>75</v>
      </c>
      <c r="AM21" s="45" t="s">
        <v>1</v>
      </c>
      <c r="AN21" s="56" t="s">
        <v>72</v>
      </c>
      <c r="AO21" s="45" t="s">
        <v>1</v>
      </c>
    </row>
    <row r="22" spans="1:41">
      <c r="A22" s="45" t="s">
        <v>1</v>
      </c>
      <c r="B22" s="51"/>
      <c r="C22" s="45">
        <f>COUNTIF(L4:AO39, "PRI")</f>
        <v>387</v>
      </c>
      <c r="D22" s="51">
        <f t="shared" ref="D22:D26" si="5">B6</f>
        <v>387</v>
      </c>
      <c r="E22" s="51"/>
      <c r="F22" s="51">
        <f t="shared" si="4"/>
        <v>0</v>
      </c>
      <c r="K22" s="52">
        <v>19</v>
      </c>
      <c r="L22" s="45" t="s">
        <v>1</v>
      </c>
      <c r="M22" s="44" t="s">
        <v>0</v>
      </c>
      <c r="N22" s="45" t="s">
        <v>1</v>
      </c>
      <c r="O22" s="46" t="s">
        <v>2</v>
      </c>
      <c r="P22" s="53" t="s">
        <v>73</v>
      </c>
      <c r="Q22" s="45" t="s">
        <v>1</v>
      </c>
      <c r="R22" s="44" t="s">
        <v>0</v>
      </c>
      <c r="S22" s="46" t="s">
        <v>2</v>
      </c>
      <c r="T22" s="55" t="s">
        <v>74</v>
      </c>
      <c r="U22" s="46" t="s">
        <v>2</v>
      </c>
      <c r="V22" s="45" t="s">
        <v>1</v>
      </c>
      <c r="W22" s="94" t="s">
        <v>5</v>
      </c>
      <c r="X22" s="55" t="s">
        <v>74</v>
      </c>
      <c r="Y22" s="54" t="s">
        <v>75</v>
      </c>
      <c r="Z22" s="45" t="s">
        <v>1</v>
      </c>
      <c r="AA22" s="57" t="s">
        <v>70</v>
      </c>
      <c r="AB22" s="45" t="s">
        <v>1</v>
      </c>
      <c r="AC22" s="46" t="s">
        <v>2</v>
      </c>
      <c r="AD22" s="45" t="s">
        <v>1</v>
      </c>
      <c r="AE22" s="58" t="s">
        <v>71</v>
      </c>
      <c r="AF22" s="45" t="s">
        <v>1</v>
      </c>
      <c r="AG22" s="44" t="s">
        <v>0</v>
      </c>
      <c r="AH22" s="55" t="s">
        <v>74</v>
      </c>
      <c r="AI22" s="46" t="s">
        <v>2</v>
      </c>
      <c r="AJ22" s="45" t="s">
        <v>1</v>
      </c>
      <c r="AK22" s="53" t="s">
        <v>73</v>
      </c>
      <c r="AL22" s="45" t="s">
        <v>1</v>
      </c>
      <c r="AM22" s="54" t="s">
        <v>75</v>
      </c>
      <c r="AN22" s="45" t="s">
        <v>1</v>
      </c>
      <c r="AO22" s="56" t="s">
        <v>72</v>
      </c>
    </row>
    <row r="23" spans="1:41">
      <c r="A23" s="46" t="s">
        <v>2</v>
      </c>
      <c r="B23" s="51"/>
      <c r="C23" s="46">
        <f>COUNTIF(L4:AO39, "PRD")</f>
        <v>164</v>
      </c>
      <c r="D23" s="51">
        <f t="shared" si="5"/>
        <v>164</v>
      </c>
      <c r="E23" s="51"/>
      <c r="F23" s="51">
        <f t="shared" si="4"/>
        <v>0</v>
      </c>
      <c r="K23" s="52">
        <v>20</v>
      </c>
      <c r="L23" s="54" t="s">
        <v>75</v>
      </c>
      <c r="M23" s="45" t="s">
        <v>1</v>
      </c>
      <c r="N23" s="44" t="s">
        <v>0</v>
      </c>
      <c r="O23" s="45" t="s">
        <v>1</v>
      </c>
      <c r="P23" s="46" t="s">
        <v>2</v>
      </c>
      <c r="Q23" s="53" t="s">
        <v>73</v>
      </c>
      <c r="R23" s="45" t="s">
        <v>1</v>
      </c>
      <c r="S23" s="44" t="s">
        <v>0</v>
      </c>
      <c r="T23" s="46" t="s">
        <v>2</v>
      </c>
      <c r="U23" s="45" t="s">
        <v>1</v>
      </c>
      <c r="V23" s="46" t="s">
        <v>2</v>
      </c>
      <c r="W23" s="45" t="s">
        <v>1</v>
      </c>
      <c r="X23" s="94" t="s">
        <v>5</v>
      </c>
      <c r="Y23" s="55" t="s">
        <v>74</v>
      </c>
      <c r="Z23" s="4" t="s">
        <v>4</v>
      </c>
      <c r="AA23" s="45" t="s">
        <v>1</v>
      </c>
      <c r="AB23" s="57" t="s">
        <v>70</v>
      </c>
      <c r="AC23" s="45" t="s">
        <v>1</v>
      </c>
      <c r="AD23" s="46" t="s">
        <v>2</v>
      </c>
      <c r="AE23" s="45" t="s">
        <v>1</v>
      </c>
      <c r="AF23" s="58" t="s">
        <v>71</v>
      </c>
      <c r="AG23" s="45" t="s">
        <v>1</v>
      </c>
      <c r="AH23" s="44" t="s">
        <v>0</v>
      </c>
      <c r="AI23" s="55" t="s">
        <v>74</v>
      </c>
      <c r="AJ23" s="46" t="s">
        <v>2</v>
      </c>
      <c r="AK23" s="45" t="s">
        <v>1</v>
      </c>
      <c r="AL23" s="53" t="s">
        <v>73</v>
      </c>
      <c r="AM23" s="45" t="s">
        <v>1</v>
      </c>
      <c r="AN23" s="54" t="s">
        <v>75</v>
      </c>
      <c r="AO23" s="45" t="s">
        <v>1</v>
      </c>
    </row>
    <row r="24" spans="1:41">
      <c r="A24" s="47" t="s">
        <v>3</v>
      </c>
      <c r="B24" s="51"/>
      <c r="C24" s="47">
        <f>COUNTIF(L4:AO39, "PT")</f>
        <v>30</v>
      </c>
      <c r="D24" s="51">
        <f t="shared" si="5"/>
        <v>30</v>
      </c>
      <c r="E24" s="51"/>
      <c r="F24" s="51">
        <f t="shared" si="4"/>
        <v>0</v>
      </c>
      <c r="K24" s="52">
        <v>21</v>
      </c>
      <c r="L24" s="47" t="s">
        <v>3</v>
      </c>
      <c r="M24" s="54" t="s">
        <v>75</v>
      </c>
      <c r="N24" s="45" t="s">
        <v>1</v>
      </c>
      <c r="O24" s="44" t="s">
        <v>0</v>
      </c>
      <c r="P24" s="45" t="s">
        <v>1</v>
      </c>
      <c r="Q24" s="46" t="s">
        <v>2</v>
      </c>
      <c r="R24" s="53" t="s">
        <v>73</v>
      </c>
      <c r="S24" s="45" t="s">
        <v>1</v>
      </c>
      <c r="T24" s="44" t="s">
        <v>0</v>
      </c>
      <c r="U24" s="46" t="s">
        <v>2</v>
      </c>
      <c r="V24" s="55" t="s">
        <v>74</v>
      </c>
      <c r="W24" s="46" t="s">
        <v>2</v>
      </c>
      <c r="X24" s="45" t="s">
        <v>1</v>
      </c>
      <c r="Y24" s="94" t="s">
        <v>5</v>
      </c>
      <c r="Z24" s="55" t="s">
        <v>74</v>
      </c>
      <c r="AA24" s="54" t="s">
        <v>75</v>
      </c>
      <c r="AB24" s="45" t="s">
        <v>1</v>
      </c>
      <c r="AC24" s="57" t="s">
        <v>70</v>
      </c>
      <c r="AD24" s="45" t="s">
        <v>1</v>
      </c>
      <c r="AE24" s="46" t="s">
        <v>2</v>
      </c>
      <c r="AF24" s="45" t="s">
        <v>1</v>
      </c>
      <c r="AG24" s="58" t="s">
        <v>71</v>
      </c>
      <c r="AH24" s="45" t="s">
        <v>1</v>
      </c>
      <c r="AI24" s="44" t="s">
        <v>0</v>
      </c>
      <c r="AJ24" s="55" t="s">
        <v>74</v>
      </c>
      <c r="AK24" s="46" t="s">
        <v>2</v>
      </c>
      <c r="AL24" s="45" t="s">
        <v>1</v>
      </c>
      <c r="AM24" s="53" t="s">
        <v>73</v>
      </c>
      <c r="AN24" s="45" t="s">
        <v>1</v>
      </c>
      <c r="AO24" s="54" t="s">
        <v>75</v>
      </c>
    </row>
    <row r="25" spans="1:41">
      <c r="A25" s="4" t="s">
        <v>4</v>
      </c>
      <c r="B25" s="51"/>
      <c r="C25" s="4">
        <f>COUNTIF(L4:AO39, "PVEM")</f>
        <v>20</v>
      </c>
      <c r="D25" s="51">
        <f t="shared" si="5"/>
        <v>20</v>
      </c>
      <c r="E25" s="51"/>
      <c r="F25" s="51">
        <f t="shared" si="4"/>
        <v>0</v>
      </c>
      <c r="K25" s="52">
        <v>22</v>
      </c>
      <c r="L25" s="46" t="s">
        <v>2</v>
      </c>
      <c r="M25" s="47" t="s">
        <v>3</v>
      </c>
      <c r="N25" s="54" t="s">
        <v>75</v>
      </c>
      <c r="O25" s="45" t="s">
        <v>1</v>
      </c>
      <c r="P25" s="44" t="s">
        <v>0</v>
      </c>
      <c r="Q25" s="45" t="s">
        <v>1</v>
      </c>
      <c r="R25" s="46" t="s">
        <v>2</v>
      </c>
      <c r="S25" s="53" t="s">
        <v>73</v>
      </c>
      <c r="T25" s="45" t="s">
        <v>1</v>
      </c>
      <c r="U25" s="44" t="s">
        <v>0</v>
      </c>
      <c r="V25" s="46" t="s">
        <v>2</v>
      </c>
      <c r="W25" s="45" t="s">
        <v>1</v>
      </c>
      <c r="X25" s="46" t="s">
        <v>2</v>
      </c>
      <c r="Y25" s="45" t="s">
        <v>1</v>
      </c>
      <c r="Z25" s="94" t="s">
        <v>5</v>
      </c>
      <c r="AA25" s="55" t="s">
        <v>74</v>
      </c>
      <c r="AB25" s="54" t="s">
        <v>75</v>
      </c>
      <c r="AC25" s="45" t="s">
        <v>1</v>
      </c>
      <c r="AD25" s="57" t="s">
        <v>70</v>
      </c>
      <c r="AE25" s="45" t="s">
        <v>1</v>
      </c>
      <c r="AF25" s="46" t="s">
        <v>2</v>
      </c>
      <c r="AG25" s="45" t="s">
        <v>1</v>
      </c>
      <c r="AH25" s="58" t="s">
        <v>71</v>
      </c>
      <c r="AI25" s="45" t="s">
        <v>1</v>
      </c>
      <c r="AJ25" s="44" t="s">
        <v>0</v>
      </c>
      <c r="AK25" s="55" t="s">
        <v>74</v>
      </c>
      <c r="AL25" s="46" t="s">
        <v>2</v>
      </c>
      <c r="AM25" s="45" t="s">
        <v>1</v>
      </c>
      <c r="AN25" s="53" t="s">
        <v>73</v>
      </c>
      <c r="AO25" s="45" t="s">
        <v>1</v>
      </c>
    </row>
    <row r="26" spans="1:41">
      <c r="A26" s="48" t="s">
        <v>5</v>
      </c>
      <c r="B26" s="51"/>
      <c r="C26" s="48">
        <f>COUNTIF(L4:AO39, "CONV")</f>
        <v>41</v>
      </c>
      <c r="D26" s="51">
        <f t="shared" si="5"/>
        <v>41</v>
      </c>
      <c r="E26" s="51"/>
      <c r="F26" s="51">
        <f t="shared" si="4"/>
        <v>0</v>
      </c>
      <c r="K26" s="52">
        <v>23</v>
      </c>
      <c r="L26" s="45" t="s">
        <v>1</v>
      </c>
      <c r="M26" s="46" t="s">
        <v>2</v>
      </c>
      <c r="N26" s="47" t="s">
        <v>3</v>
      </c>
      <c r="O26" s="54" t="s">
        <v>75</v>
      </c>
      <c r="P26" s="45" t="s">
        <v>1</v>
      </c>
      <c r="Q26" s="44" t="s">
        <v>0</v>
      </c>
      <c r="R26" s="45" t="s">
        <v>1</v>
      </c>
      <c r="S26" s="46" t="s">
        <v>2</v>
      </c>
      <c r="T26" s="53" t="s">
        <v>73</v>
      </c>
      <c r="U26" s="45" t="s">
        <v>1</v>
      </c>
      <c r="V26" s="44" t="s">
        <v>0</v>
      </c>
      <c r="W26" s="46" t="s">
        <v>2</v>
      </c>
      <c r="X26" s="55" t="s">
        <v>74</v>
      </c>
      <c r="Y26" s="46" t="s">
        <v>2</v>
      </c>
      <c r="Z26" s="45" t="s">
        <v>1</v>
      </c>
      <c r="AA26" s="94" t="s">
        <v>5</v>
      </c>
      <c r="AB26" s="55" t="s">
        <v>74</v>
      </c>
      <c r="AC26" s="54" t="s">
        <v>75</v>
      </c>
      <c r="AD26" s="45" t="s">
        <v>1</v>
      </c>
      <c r="AE26" s="57" t="s">
        <v>70</v>
      </c>
      <c r="AF26" s="45" t="s">
        <v>1</v>
      </c>
      <c r="AG26" s="46" t="s">
        <v>2</v>
      </c>
      <c r="AH26" s="45" t="s">
        <v>1</v>
      </c>
      <c r="AI26" s="58" t="s">
        <v>71</v>
      </c>
      <c r="AJ26" s="45" t="s">
        <v>1</v>
      </c>
      <c r="AK26" s="44" t="s">
        <v>0</v>
      </c>
      <c r="AL26" s="55" t="s">
        <v>74</v>
      </c>
      <c r="AM26" s="46" t="s">
        <v>2</v>
      </c>
      <c r="AN26" s="45" t="s">
        <v>1</v>
      </c>
      <c r="AO26" s="53" t="s">
        <v>73</v>
      </c>
    </row>
    <row r="27" spans="1:41">
      <c r="A27" s="95"/>
      <c r="B27" s="61"/>
      <c r="C27" s="95"/>
      <c r="D27" s="51"/>
      <c r="E27" s="51"/>
      <c r="F27" s="51"/>
      <c r="K27" s="52">
        <v>24</v>
      </c>
      <c r="L27" s="44" t="s">
        <v>0</v>
      </c>
      <c r="M27" s="45" t="s">
        <v>1</v>
      </c>
      <c r="N27" s="46" t="s">
        <v>2</v>
      </c>
      <c r="O27" s="47" t="s">
        <v>3</v>
      </c>
      <c r="P27" s="54" t="s">
        <v>75</v>
      </c>
      <c r="Q27" s="45" t="s">
        <v>1</v>
      </c>
      <c r="R27" s="44" t="s">
        <v>0</v>
      </c>
      <c r="S27" s="45" t="s">
        <v>1</v>
      </c>
      <c r="T27" s="46" t="s">
        <v>2</v>
      </c>
      <c r="U27" s="53" t="s">
        <v>73</v>
      </c>
      <c r="V27" s="45" t="s">
        <v>1</v>
      </c>
      <c r="W27" s="44" t="s">
        <v>0</v>
      </c>
      <c r="X27" s="4" t="s">
        <v>4</v>
      </c>
      <c r="Y27" s="45" t="s">
        <v>1</v>
      </c>
      <c r="Z27" s="46" t="s">
        <v>2</v>
      </c>
      <c r="AA27" s="45" t="s">
        <v>1</v>
      </c>
      <c r="AB27" s="94" t="s">
        <v>5</v>
      </c>
      <c r="AC27" s="55" t="s">
        <v>74</v>
      </c>
      <c r="AD27" s="54" t="s">
        <v>75</v>
      </c>
      <c r="AE27" s="45" t="s">
        <v>1</v>
      </c>
      <c r="AF27" s="57" t="s">
        <v>70</v>
      </c>
      <c r="AG27" s="45" t="s">
        <v>1</v>
      </c>
      <c r="AH27" s="46" t="s">
        <v>2</v>
      </c>
      <c r="AI27" s="45" t="s">
        <v>1</v>
      </c>
      <c r="AJ27" s="58" t="s">
        <v>71</v>
      </c>
      <c r="AK27" s="45" t="s">
        <v>1</v>
      </c>
      <c r="AL27" s="44" t="s">
        <v>0</v>
      </c>
      <c r="AM27" s="55" t="s">
        <v>74</v>
      </c>
      <c r="AN27" s="46" t="s">
        <v>2</v>
      </c>
      <c r="AO27" s="45" t="s">
        <v>1</v>
      </c>
    </row>
    <row r="28" spans="1:41">
      <c r="A28" s="64"/>
      <c r="B28" s="61"/>
      <c r="C28" s="64"/>
      <c r="D28" s="51"/>
      <c r="E28" s="51"/>
      <c r="F28" s="51"/>
      <c r="K28" s="52">
        <v>25</v>
      </c>
      <c r="L28" s="46" t="s">
        <v>2</v>
      </c>
      <c r="M28" s="44" t="s">
        <v>0</v>
      </c>
      <c r="N28" s="45" t="s">
        <v>1</v>
      </c>
      <c r="O28" s="46" t="s">
        <v>2</v>
      </c>
      <c r="P28" s="56" t="s">
        <v>72</v>
      </c>
      <c r="Q28" s="54" t="s">
        <v>75</v>
      </c>
      <c r="R28" s="45" t="s">
        <v>1</v>
      </c>
      <c r="S28" s="44" t="s">
        <v>0</v>
      </c>
      <c r="T28" s="45" t="s">
        <v>1</v>
      </c>
      <c r="U28" s="46" t="s">
        <v>2</v>
      </c>
      <c r="V28" s="53" t="s">
        <v>73</v>
      </c>
      <c r="W28" s="45" t="s">
        <v>1</v>
      </c>
      <c r="X28" s="44" t="s">
        <v>0</v>
      </c>
      <c r="Y28" s="4" t="s">
        <v>4</v>
      </c>
      <c r="Z28" s="55" t="s">
        <v>74</v>
      </c>
      <c r="AA28" s="46" t="s">
        <v>2</v>
      </c>
      <c r="AB28" s="45" t="s">
        <v>1</v>
      </c>
      <c r="AC28" s="94" t="s">
        <v>5</v>
      </c>
      <c r="AD28" s="55" t="s">
        <v>74</v>
      </c>
      <c r="AE28" s="54" t="s">
        <v>75</v>
      </c>
      <c r="AF28" s="45" t="s">
        <v>1</v>
      </c>
      <c r="AG28" s="57" t="s">
        <v>70</v>
      </c>
      <c r="AH28" s="45" t="s">
        <v>1</v>
      </c>
      <c r="AI28" s="46" t="s">
        <v>2</v>
      </c>
      <c r="AJ28" s="45" t="s">
        <v>1</v>
      </c>
      <c r="AK28" s="58" t="s">
        <v>71</v>
      </c>
      <c r="AL28" s="45" t="s">
        <v>1</v>
      </c>
      <c r="AM28" s="44" t="s">
        <v>0</v>
      </c>
      <c r="AN28" s="55" t="s">
        <v>74</v>
      </c>
      <c r="AO28" s="46" t="s">
        <v>2</v>
      </c>
    </row>
    <row r="29" spans="1:41">
      <c r="A29" s="62"/>
      <c r="B29" s="61"/>
      <c r="C29" s="62"/>
      <c r="D29" s="61"/>
      <c r="E29" s="61"/>
      <c r="F29" s="61"/>
      <c r="G29" s="61"/>
      <c r="I29" s="70"/>
      <c r="J29" s="70"/>
      <c r="K29" s="52">
        <v>26</v>
      </c>
      <c r="L29" s="56" t="s">
        <v>72</v>
      </c>
      <c r="M29" s="46" t="s">
        <v>2</v>
      </c>
      <c r="N29" s="44" t="s">
        <v>0</v>
      </c>
      <c r="O29" s="45" t="s">
        <v>1</v>
      </c>
      <c r="P29" s="46" t="s">
        <v>2</v>
      </c>
      <c r="Q29" s="47" t="s">
        <v>3</v>
      </c>
      <c r="R29" s="54" t="s">
        <v>75</v>
      </c>
      <c r="S29" s="45" t="s">
        <v>1</v>
      </c>
      <c r="T29" s="44" t="s">
        <v>0</v>
      </c>
      <c r="U29" s="45" t="s">
        <v>1</v>
      </c>
      <c r="V29" s="46" t="s">
        <v>2</v>
      </c>
      <c r="W29" s="53" t="s">
        <v>73</v>
      </c>
      <c r="X29" s="45" t="s">
        <v>1</v>
      </c>
      <c r="Y29" s="44" t="s">
        <v>0</v>
      </c>
      <c r="Z29" s="4" t="s">
        <v>4</v>
      </c>
      <c r="AA29" s="45" t="s">
        <v>1</v>
      </c>
      <c r="AB29" s="46" t="s">
        <v>2</v>
      </c>
      <c r="AC29" s="45" t="s">
        <v>1</v>
      </c>
      <c r="AD29" s="94" t="s">
        <v>5</v>
      </c>
      <c r="AE29" s="55" t="s">
        <v>74</v>
      </c>
      <c r="AF29" s="54" t="s">
        <v>75</v>
      </c>
      <c r="AG29" s="45" t="s">
        <v>1</v>
      </c>
      <c r="AH29" s="57" t="s">
        <v>70</v>
      </c>
      <c r="AI29" s="45" t="s">
        <v>1</v>
      </c>
      <c r="AJ29" s="46" t="s">
        <v>2</v>
      </c>
      <c r="AK29" s="45" t="s">
        <v>1</v>
      </c>
      <c r="AL29" s="58" t="s">
        <v>71</v>
      </c>
      <c r="AM29" s="45" t="s">
        <v>1</v>
      </c>
      <c r="AN29" s="44" t="s">
        <v>0</v>
      </c>
      <c r="AO29" s="55" t="s">
        <v>74</v>
      </c>
    </row>
    <row r="30" spans="1:41">
      <c r="A30" s="63"/>
      <c r="B30" s="61"/>
      <c r="C30" s="67"/>
      <c r="D30" s="61"/>
      <c r="E30" s="61"/>
      <c r="F30" s="61"/>
      <c r="G30" s="61"/>
      <c r="I30" s="70"/>
      <c r="J30" s="70"/>
      <c r="K30" s="52">
        <v>27</v>
      </c>
      <c r="L30" s="45" t="s">
        <v>1</v>
      </c>
      <c r="M30" s="56" t="s">
        <v>72</v>
      </c>
      <c r="N30" s="46" t="s">
        <v>2</v>
      </c>
      <c r="O30" s="44" t="s">
        <v>0</v>
      </c>
      <c r="P30" s="45" t="s">
        <v>1</v>
      </c>
      <c r="Q30" s="46" t="s">
        <v>2</v>
      </c>
      <c r="R30" s="56" t="s">
        <v>72</v>
      </c>
      <c r="S30" s="54" t="s">
        <v>75</v>
      </c>
      <c r="T30" s="45" t="s">
        <v>1</v>
      </c>
      <c r="U30" s="57" t="s">
        <v>70</v>
      </c>
      <c r="V30" s="45" t="s">
        <v>1</v>
      </c>
      <c r="W30" s="46" t="s">
        <v>2</v>
      </c>
      <c r="X30" s="53" t="s">
        <v>73</v>
      </c>
      <c r="Y30" s="45" t="s">
        <v>1</v>
      </c>
      <c r="Z30" s="44" t="s">
        <v>0</v>
      </c>
      <c r="AA30" s="4" t="s">
        <v>4</v>
      </c>
      <c r="AB30" s="55" t="s">
        <v>74</v>
      </c>
      <c r="AC30" s="46" t="s">
        <v>2</v>
      </c>
      <c r="AD30" s="45" t="s">
        <v>1</v>
      </c>
      <c r="AE30" s="94" t="s">
        <v>5</v>
      </c>
      <c r="AF30" s="55" t="s">
        <v>74</v>
      </c>
      <c r="AG30" s="54" t="s">
        <v>75</v>
      </c>
      <c r="AH30" s="45" t="s">
        <v>1</v>
      </c>
      <c r="AI30" s="57" t="s">
        <v>70</v>
      </c>
      <c r="AJ30" s="45" t="s">
        <v>1</v>
      </c>
      <c r="AK30" s="46" t="s">
        <v>2</v>
      </c>
      <c r="AL30" s="45" t="s">
        <v>1</v>
      </c>
      <c r="AM30" s="58" t="s">
        <v>71</v>
      </c>
      <c r="AN30" s="45" t="s">
        <v>1</v>
      </c>
      <c r="AO30" s="44" t="s">
        <v>0</v>
      </c>
    </row>
    <row r="31" spans="1:41">
      <c r="A31" s="65"/>
      <c r="B31" s="61"/>
      <c r="C31" s="65"/>
      <c r="D31" s="61"/>
      <c r="E31" s="61"/>
      <c r="F31" s="61"/>
      <c r="G31" s="61"/>
      <c r="I31" s="70"/>
      <c r="J31" s="70"/>
      <c r="K31" s="52">
        <v>28</v>
      </c>
      <c r="L31" s="54" t="s">
        <v>75</v>
      </c>
      <c r="M31" s="45" t="s">
        <v>1</v>
      </c>
      <c r="N31" s="56" t="s">
        <v>72</v>
      </c>
      <c r="O31" s="46" t="s">
        <v>2</v>
      </c>
      <c r="P31" s="44" t="s">
        <v>0</v>
      </c>
      <c r="Q31" s="45" t="s">
        <v>1</v>
      </c>
      <c r="R31" s="46" t="s">
        <v>2</v>
      </c>
      <c r="S31" s="47" t="s">
        <v>3</v>
      </c>
      <c r="T31" s="54" t="s">
        <v>75</v>
      </c>
      <c r="U31" s="45" t="s">
        <v>1</v>
      </c>
      <c r="V31" s="44" t="s">
        <v>0</v>
      </c>
      <c r="W31" s="45" t="s">
        <v>1</v>
      </c>
      <c r="X31" s="46" t="s">
        <v>2</v>
      </c>
      <c r="Y31" s="53" t="s">
        <v>73</v>
      </c>
      <c r="Z31" s="45" t="s">
        <v>1</v>
      </c>
      <c r="AA31" s="44" t="s">
        <v>0</v>
      </c>
      <c r="AB31" s="4" t="s">
        <v>4</v>
      </c>
      <c r="AC31" s="45" t="s">
        <v>1</v>
      </c>
      <c r="AD31" s="46" t="s">
        <v>2</v>
      </c>
      <c r="AE31" s="45" t="s">
        <v>1</v>
      </c>
      <c r="AF31" s="94" t="s">
        <v>5</v>
      </c>
      <c r="AG31" s="55" t="s">
        <v>74</v>
      </c>
      <c r="AH31" s="54" t="s">
        <v>75</v>
      </c>
      <c r="AI31" s="45" t="s">
        <v>1</v>
      </c>
      <c r="AJ31" s="57" t="s">
        <v>70</v>
      </c>
      <c r="AK31" s="45" t="s">
        <v>1</v>
      </c>
      <c r="AL31" s="46" t="s">
        <v>2</v>
      </c>
      <c r="AM31" s="45" t="s">
        <v>1</v>
      </c>
      <c r="AN31" s="58" t="s">
        <v>71</v>
      </c>
      <c r="AO31" s="45" t="s">
        <v>1</v>
      </c>
    </row>
    <row r="32" spans="1:41">
      <c r="A32" s="64"/>
      <c r="B32" s="61"/>
      <c r="C32" s="64"/>
      <c r="D32" s="61"/>
      <c r="E32" s="61"/>
      <c r="F32" s="61"/>
      <c r="G32" s="61"/>
      <c r="I32" s="70"/>
      <c r="J32" s="70"/>
      <c r="K32" s="52">
        <v>29</v>
      </c>
      <c r="L32" s="99" t="s">
        <v>1</v>
      </c>
      <c r="M32" s="54" t="s">
        <v>75</v>
      </c>
      <c r="N32" s="45" t="s">
        <v>1</v>
      </c>
      <c r="O32" s="56" t="s">
        <v>72</v>
      </c>
      <c r="P32" s="46" t="s">
        <v>2</v>
      </c>
      <c r="Q32" s="44" t="s">
        <v>0</v>
      </c>
      <c r="R32" s="45" t="s">
        <v>1</v>
      </c>
      <c r="S32" s="46" t="s">
        <v>2</v>
      </c>
      <c r="T32" s="56" t="s">
        <v>72</v>
      </c>
      <c r="U32" s="54" t="s">
        <v>75</v>
      </c>
      <c r="V32" s="45" t="s">
        <v>1</v>
      </c>
      <c r="W32" s="57" t="s">
        <v>70</v>
      </c>
      <c r="X32" s="45" t="s">
        <v>1</v>
      </c>
      <c r="Y32" s="46" t="s">
        <v>2</v>
      </c>
      <c r="Z32" s="53" t="s">
        <v>73</v>
      </c>
      <c r="AA32" s="45" t="s">
        <v>1</v>
      </c>
      <c r="AB32" s="44" t="s">
        <v>0</v>
      </c>
      <c r="AC32" s="4" t="s">
        <v>4</v>
      </c>
      <c r="AD32" s="55" t="s">
        <v>74</v>
      </c>
      <c r="AE32" s="46" t="s">
        <v>2</v>
      </c>
      <c r="AF32" s="45" t="s">
        <v>1</v>
      </c>
      <c r="AG32" s="94" t="s">
        <v>5</v>
      </c>
      <c r="AH32" s="55" t="s">
        <v>74</v>
      </c>
      <c r="AI32" s="54" t="s">
        <v>75</v>
      </c>
      <c r="AJ32" s="45" t="s">
        <v>1</v>
      </c>
      <c r="AK32" s="57" t="s">
        <v>70</v>
      </c>
      <c r="AL32" s="45" t="s">
        <v>1</v>
      </c>
      <c r="AM32" s="46" t="s">
        <v>2</v>
      </c>
      <c r="AN32" s="45" t="s">
        <v>1</v>
      </c>
      <c r="AO32" s="58" t="s">
        <v>71</v>
      </c>
    </row>
    <row r="33" spans="4:44">
      <c r="D33" s="51"/>
      <c r="E33" s="51"/>
      <c r="F33" s="51"/>
      <c r="I33" s="70"/>
      <c r="J33" s="70"/>
      <c r="K33" s="52">
        <v>30</v>
      </c>
      <c r="L33" s="53" t="s">
        <v>73</v>
      </c>
      <c r="M33" s="45" t="s">
        <v>1</v>
      </c>
      <c r="N33" s="54" t="s">
        <v>75</v>
      </c>
      <c r="O33" s="45" t="s">
        <v>1</v>
      </c>
      <c r="P33" s="56" t="s">
        <v>72</v>
      </c>
      <c r="Q33" s="46" t="s">
        <v>2</v>
      </c>
      <c r="R33" s="44" t="s">
        <v>0</v>
      </c>
      <c r="S33" s="45" t="s">
        <v>1</v>
      </c>
      <c r="T33" s="46" t="s">
        <v>2</v>
      </c>
      <c r="U33" s="47" t="s">
        <v>3</v>
      </c>
      <c r="V33" s="54" t="s">
        <v>75</v>
      </c>
      <c r="W33" s="45" t="s">
        <v>1</v>
      </c>
      <c r="X33" s="44" t="s">
        <v>0</v>
      </c>
      <c r="Y33" s="45" t="s">
        <v>1</v>
      </c>
      <c r="Z33" s="46" t="s">
        <v>2</v>
      </c>
      <c r="AA33" s="94" t="s">
        <v>5</v>
      </c>
      <c r="AB33" s="45" t="s">
        <v>1</v>
      </c>
      <c r="AC33" s="44" t="s">
        <v>0</v>
      </c>
      <c r="AD33" s="4" t="s">
        <v>4</v>
      </c>
      <c r="AE33" s="55" t="s">
        <v>74</v>
      </c>
      <c r="AF33" s="46" t="s">
        <v>2</v>
      </c>
      <c r="AG33" s="45" t="s">
        <v>1</v>
      </c>
      <c r="AH33" s="94" t="s">
        <v>5</v>
      </c>
      <c r="AI33" s="55" t="s">
        <v>74</v>
      </c>
      <c r="AJ33" s="54" t="s">
        <v>75</v>
      </c>
      <c r="AK33" s="45" t="s">
        <v>1</v>
      </c>
      <c r="AL33" s="57" t="s">
        <v>70</v>
      </c>
      <c r="AM33" s="45" t="s">
        <v>1</v>
      </c>
      <c r="AN33" s="46" t="s">
        <v>2</v>
      </c>
      <c r="AO33" s="45" t="s">
        <v>1</v>
      </c>
    </row>
    <row r="34" spans="4:44">
      <c r="I34" s="70"/>
      <c r="J34" s="70"/>
      <c r="K34" s="52">
        <v>31</v>
      </c>
      <c r="L34" s="45" t="s">
        <v>1</v>
      </c>
      <c r="M34" s="94" t="s">
        <v>5</v>
      </c>
      <c r="N34" s="45" t="s">
        <v>1</v>
      </c>
      <c r="O34" s="54" t="s">
        <v>75</v>
      </c>
      <c r="P34" s="45" t="s">
        <v>1</v>
      </c>
      <c r="Q34" s="56" t="s">
        <v>72</v>
      </c>
      <c r="R34" s="46" t="s">
        <v>2</v>
      </c>
      <c r="S34" s="44" t="s">
        <v>0</v>
      </c>
      <c r="T34" s="45" t="s">
        <v>1</v>
      </c>
      <c r="U34" s="46" t="s">
        <v>2</v>
      </c>
      <c r="V34" s="56" t="s">
        <v>72</v>
      </c>
      <c r="W34" s="54" t="s">
        <v>75</v>
      </c>
      <c r="X34" s="45" t="s">
        <v>1</v>
      </c>
      <c r="Y34" s="57" t="s">
        <v>70</v>
      </c>
      <c r="Z34" s="45" t="s">
        <v>1</v>
      </c>
      <c r="AA34" s="46" t="s">
        <v>2</v>
      </c>
      <c r="AB34" s="53" t="s">
        <v>73</v>
      </c>
      <c r="AC34" s="45" t="s">
        <v>1</v>
      </c>
      <c r="AD34" s="44" t="s">
        <v>0</v>
      </c>
      <c r="AE34" s="47" t="s">
        <v>3</v>
      </c>
      <c r="AF34" s="55" t="s">
        <v>74</v>
      </c>
      <c r="AG34" s="46" t="s">
        <v>2</v>
      </c>
      <c r="AH34" s="45" t="s">
        <v>1</v>
      </c>
      <c r="AI34" s="94" t="s">
        <v>5</v>
      </c>
      <c r="AJ34" s="55" t="s">
        <v>74</v>
      </c>
      <c r="AK34" s="54" t="s">
        <v>75</v>
      </c>
      <c r="AL34" s="45" t="s">
        <v>1</v>
      </c>
      <c r="AM34" s="57" t="s">
        <v>70</v>
      </c>
      <c r="AN34" s="45" t="s">
        <v>1</v>
      </c>
      <c r="AO34" s="46" t="s">
        <v>2</v>
      </c>
    </row>
    <row r="35" spans="4:44">
      <c r="I35" s="70"/>
      <c r="J35" s="70"/>
      <c r="K35" s="52">
        <v>32</v>
      </c>
      <c r="L35" s="46" t="s">
        <v>2</v>
      </c>
      <c r="M35" s="45" t="s">
        <v>1</v>
      </c>
      <c r="N35" s="53" t="s">
        <v>73</v>
      </c>
      <c r="O35" s="45" t="s">
        <v>1</v>
      </c>
      <c r="P35" s="54" t="s">
        <v>75</v>
      </c>
      <c r="Q35" s="45" t="s">
        <v>1</v>
      </c>
      <c r="R35" s="56" t="s">
        <v>72</v>
      </c>
      <c r="S35" s="46" t="s">
        <v>2</v>
      </c>
      <c r="T35" s="44" t="s">
        <v>0</v>
      </c>
      <c r="U35" s="45" t="s">
        <v>1</v>
      </c>
      <c r="V35" s="46" t="s">
        <v>2</v>
      </c>
      <c r="W35" s="47" t="s">
        <v>3</v>
      </c>
      <c r="X35" s="54" t="s">
        <v>75</v>
      </c>
      <c r="Y35" s="45" t="s">
        <v>1</v>
      </c>
      <c r="Z35" s="44" t="s">
        <v>0</v>
      </c>
      <c r="AA35" s="45" t="s">
        <v>1</v>
      </c>
      <c r="AB35" s="46" t="s">
        <v>2</v>
      </c>
      <c r="AC35" s="94" t="s">
        <v>5</v>
      </c>
      <c r="AD35" s="45" t="s">
        <v>1</v>
      </c>
      <c r="AE35" s="44" t="s">
        <v>0</v>
      </c>
      <c r="AF35" s="56" t="s">
        <v>72</v>
      </c>
      <c r="AG35" s="55" t="s">
        <v>74</v>
      </c>
      <c r="AH35" s="46" t="s">
        <v>2</v>
      </c>
      <c r="AI35" s="45" t="s">
        <v>1</v>
      </c>
      <c r="AJ35" s="94" t="s">
        <v>5</v>
      </c>
      <c r="AK35" s="55" t="s">
        <v>74</v>
      </c>
      <c r="AL35" s="54" t="s">
        <v>75</v>
      </c>
      <c r="AM35" s="45" t="s">
        <v>1</v>
      </c>
      <c r="AN35" s="57" t="s">
        <v>70</v>
      </c>
      <c r="AO35" s="45" t="s">
        <v>1</v>
      </c>
    </row>
    <row r="36" spans="4:44">
      <c r="I36" s="70"/>
      <c r="J36" s="70"/>
      <c r="K36" s="52">
        <v>33</v>
      </c>
      <c r="L36" s="55" t="s">
        <v>74</v>
      </c>
      <c r="M36" s="46" t="s">
        <v>2</v>
      </c>
      <c r="N36" s="45" t="s">
        <v>1</v>
      </c>
      <c r="O36" s="94" t="s">
        <v>5</v>
      </c>
      <c r="P36" s="45" t="s">
        <v>1</v>
      </c>
      <c r="Q36" s="54" t="s">
        <v>75</v>
      </c>
      <c r="R36" s="45" t="s">
        <v>1</v>
      </c>
      <c r="S36" s="56" t="s">
        <v>72</v>
      </c>
      <c r="T36" s="46" t="s">
        <v>2</v>
      </c>
      <c r="U36" s="44" t="s">
        <v>0</v>
      </c>
      <c r="V36" s="45" t="s">
        <v>1</v>
      </c>
      <c r="W36" s="58" t="s">
        <v>71</v>
      </c>
      <c r="X36" s="56" t="s">
        <v>72</v>
      </c>
      <c r="Y36" s="54" t="s">
        <v>75</v>
      </c>
      <c r="Z36" s="45" t="s">
        <v>1</v>
      </c>
      <c r="AA36" s="57" t="s">
        <v>70</v>
      </c>
      <c r="AB36" s="45" t="s">
        <v>1</v>
      </c>
      <c r="AC36" s="46" t="s">
        <v>2</v>
      </c>
      <c r="AD36" s="53" t="s">
        <v>73</v>
      </c>
      <c r="AE36" s="45" t="s">
        <v>1</v>
      </c>
      <c r="AF36" s="44" t="s">
        <v>0</v>
      </c>
      <c r="AG36" s="47" t="s">
        <v>3</v>
      </c>
      <c r="AH36" s="55" t="s">
        <v>74</v>
      </c>
      <c r="AI36" s="46" t="s">
        <v>2</v>
      </c>
      <c r="AJ36" s="45" t="s">
        <v>1</v>
      </c>
      <c r="AK36" s="94" t="s">
        <v>5</v>
      </c>
      <c r="AL36" s="55" t="s">
        <v>74</v>
      </c>
      <c r="AM36" s="54" t="s">
        <v>75</v>
      </c>
      <c r="AN36" s="45" t="s">
        <v>1</v>
      </c>
      <c r="AO36" s="57" t="s">
        <v>70</v>
      </c>
    </row>
    <row r="37" spans="4:44">
      <c r="I37" s="70"/>
      <c r="J37" s="70"/>
      <c r="K37" s="52">
        <v>34</v>
      </c>
      <c r="L37" s="44" t="s">
        <v>0</v>
      </c>
      <c r="M37" s="55" t="s">
        <v>74</v>
      </c>
      <c r="N37" s="46" t="s">
        <v>2</v>
      </c>
      <c r="O37" s="45" t="s">
        <v>1</v>
      </c>
      <c r="P37" s="53" t="s">
        <v>73</v>
      </c>
      <c r="Q37" s="45" t="s">
        <v>1</v>
      </c>
      <c r="R37" s="54" t="s">
        <v>75</v>
      </c>
      <c r="S37" s="45" t="s">
        <v>1</v>
      </c>
      <c r="T37" s="56" t="s">
        <v>72</v>
      </c>
      <c r="U37" s="46" t="s">
        <v>2</v>
      </c>
      <c r="V37" s="44" t="s">
        <v>0</v>
      </c>
      <c r="W37" s="45" t="s">
        <v>1</v>
      </c>
      <c r="X37" s="46" t="s">
        <v>2</v>
      </c>
      <c r="Y37" s="47" t="s">
        <v>3</v>
      </c>
      <c r="Z37" s="54" t="s">
        <v>75</v>
      </c>
      <c r="AA37" s="45" t="s">
        <v>1</v>
      </c>
      <c r="AB37" s="44" t="s">
        <v>0</v>
      </c>
      <c r="AC37" s="45" t="s">
        <v>1</v>
      </c>
      <c r="AD37" s="46" t="s">
        <v>2</v>
      </c>
      <c r="AE37" s="94" t="s">
        <v>5</v>
      </c>
      <c r="AF37" s="45" t="s">
        <v>1</v>
      </c>
      <c r="AG37" s="44" t="s">
        <v>0</v>
      </c>
      <c r="AH37" s="56" t="s">
        <v>72</v>
      </c>
      <c r="AI37" s="55" t="s">
        <v>74</v>
      </c>
      <c r="AJ37" s="46" t="s">
        <v>2</v>
      </c>
      <c r="AK37" s="45" t="s">
        <v>1</v>
      </c>
      <c r="AL37" s="94" t="s">
        <v>5</v>
      </c>
      <c r="AM37" s="55" t="s">
        <v>74</v>
      </c>
      <c r="AN37" s="54" t="s">
        <v>75</v>
      </c>
      <c r="AO37" s="45" t="s">
        <v>1</v>
      </c>
    </row>
    <row r="38" spans="4:44">
      <c r="I38" s="70"/>
      <c r="J38" s="70"/>
      <c r="K38" s="52">
        <v>35</v>
      </c>
      <c r="L38" s="45" t="s">
        <v>1</v>
      </c>
      <c r="M38" s="44" t="s">
        <v>0</v>
      </c>
      <c r="N38" s="55" t="s">
        <v>74</v>
      </c>
      <c r="O38" s="46" t="s">
        <v>2</v>
      </c>
      <c r="P38" s="45" t="s">
        <v>1</v>
      </c>
      <c r="Q38" s="94" t="s">
        <v>5</v>
      </c>
      <c r="R38" s="45" t="s">
        <v>1</v>
      </c>
      <c r="S38" s="54" t="s">
        <v>75</v>
      </c>
      <c r="T38" s="45" t="s">
        <v>1</v>
      </c>
      <c r="U38" s="56" t="s">
        <v>72</v>
      </c>
      <c r="V38" s="46" t="s">
        <v>2</v>
      </c>
      <c r="W38" s="44" t="s">
        <v>0</v>
      </c>
      <c r="X38" s="45" t="s">
        <v>1</v>
      </c>
      <c r="Y38" s="58" t="s">
        <v>71</v>
      </c>
      <c r="Z38" s="56" t="s">
        <v>72</v>
      </c>
      <c r="AA38" s="54" t="s">
        <v>75</v>
      </c>
      <c r="AB38" s="45" t="s">
        <v>1</v>
      </c>
      <c r="AC38" s="57" t="s">
        <v>70</v>
      </c>
      <c r="AD38" s="45" t="s">
        <v>1</v>
      </c>
      <c r="AE38" s="46" t="s">
        <v>2</v>
      </c>
      <c r="AF38" s="53" t="s">
        <v>73</v>
      </c>
      <c r="AG38" s="45" t="s">
        <v>1</v>
      </c>
      <c r="AH38" s="44" t="s">
        <v>0</v>
      </c>
      <c r="AI38" s="47" t="s">
        <v>3</v>
      </c>
      <c r="AJ38" s="55" t="s">
        <v>74</v>
      </c>
      <c r="AK38" s="46" t="s">
        <v>2</v>
      </c>
      <c r="AL38" s="45" t="s">
        <v>1</v>
      </c>
      <c r="AM38" s="94" t="s">
        <v>5</v>
      </c>
      <c r="AN38" s="55" t="s">
        <v>74</v>
      </c>
      <c r="AO38" s="54" t="s">
        <v>75</v>
      </c>
    </row>
    <row r="39" spans="4:44">
      <c r="I39" s="70"/>
      <c r="J39" s="70"/>
      <c r="K39" s="52">
        <v>36</v>
      </c>
      <c r="L39" s="58" t="s">
        <v>71</v>
      </c>
      <c r="M39" s="45" t="s">
        <v>1</v>
      </c>
      <c r="N39" s="44" t="s">
        <v>0</v>
      </c>
      <c r="O39" s="55" t="s">
        <v>74</v>
      </c>
      <c r="P39" s="46" t="s">
        <v>2</v>
      </c>
      <c r="Q39" s="45" t="s">
        <v>1</v>
      </c>
      <c r="R39" s="53" t="s">
        <v>73</v>
      </c>
      <c r="S39" s="45" t="s">
        <v>1</v>
      </c>
      <c r="T39" s="54" t="s">
        <v>75</v>
      </c>
      <c r="U39" s="45" t="s">
        <v>1</v>
      </c>
      <c r="V39" s="56" t="s">
        <v>72</v>
      </c>
      <c r="W39" s="46" t="s">
        <v>2</v>
      </c>
      <c r="X39" s="44" t="s">
        <v>0</v>
      </c>
      <c r="Y39" s="45" t="s">
        <v>1</v>
      </c>
      <c r="Z39" s="46" t="s">
        <v>2</v>
      </c>
      <c r="AA39" s="47" t="s">
        <v>3</v>
      </c>
      <c r="AB39" s="54" t="s">
        <v>75</v>
      </c>
      <c r="AC39" s="45" t="s">
        <v>1</v>
      </c>
      <c r="AD39" s="44" t="s">
        <v>0</v>
      </c>
      <c r="AE39" s="45" t="s">
        <v>1</v>
      </c>
      <c r="AF39" s="46" t="s">
        <v>2</v>
      </c>
      <c r="AG39" s="94" t="s">
        <v>5</v>
      </c>
      <c r="AH39" s="45" t="s">
        <v>1</v>
      </c>
      <c r="AI39" s="44" t="s">
        <v>0</v>
      </c>
      <c r="AJ39" s="56" t="s">
        <v>72</v>
      </c>
      <c r="AK39" s="55" t="s">
        <v>74</v>
      </c>
      <c r="AL39" s="46" t="s">
        <v>2</v>
      </c>
      <c r="AM39" s="45" t="s">
        <v>1</v>
      </c>
      <c r="AN39" s="94" t="s">
        <v>5</v>
      </c>
      <c r="AO39" s="55" t="s">
        <v>74</v>
      </c>
    </row>
    <row r="40" spans="4:44"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</row>
    <row r="41" spans="4:44">
      <c r="K41" s="62" t="s">
        <v>0</v>
      </c>
      <c r="L41" s="62">
        <f>COUNTIF(L$4:L$39,"PAN")</f>
        <v>4</v>
      </c>
      <c r="M41" s="62">
        <f t="shared" ref="M41:AO41" si="6">COUNTIF(M$4:M$39,"PAN")</f>
        <v>4</v>
      </c>
      <c r="N41" s="62">
        <f t="shared" si="6"/>
        <v>4</v>
      </c>
      <c r="O41" s="62">
        <f t="shared" si="6"/>
        <v>4</v>
      </c>
      <c r="P41" s="62">
        <f t="shared" si="6"/>
        <v>4</v>
      </c>
      <c r="Q41" s="62">
        <f t="shared" si="6"/>
        <v>4</v>
      </c>
      <c r="R41" s="62">
        <f t="shared" si="6"/>
        <v>4</v>
      </c>
      <c r="S41" s="62">
        <f t="shared" si="6"/>
        <v>4</v>
      </c>
      <c r="T41" s="62">
        <f t="shared" si="6"/>
        <v>4</v>
      </c>
      <c r="U41" s="62">
        <f t="shared" si="6"/>
        <v>3</v>
      </c>
      <c r="V41" s="62">
        <f t="shared" si="6"/>
        <v>4</v>
      </c>
      <c r="W41" s="62">
        <f t="shared" si="6"/>
        <v>3</v>
      </c>
      <c r="X41" s="62">
        <f t="shared" si="6"/>
        <v>5</v>
      </c>
      <c r="Y41" s="62">
        <f t="shared" si="6"/>
        <v>4</v>
      </c>
      <c r="Z41" s="62">
        <f t="shared" si="6"/>
        <v>5</v>
      </c>
      <c r="AA41" s="62">
        <f t="shared" si="6"/>
        <v>3</v>
      </c>
      <c r="AB41" s="62">
        <f t="shared" si="6"/>
        <v>4</v>
      </c>
      <c r="AC41" s="62">
        <f t="shared" si="6"/>
        <v>3</v>
      </c>
      <c r="AD41" s="62">
        <f t="shared" si="6"/>
        <v>4</v>
      </c>
      <c r="AE41" s="62">
        <f t="shared" si="6"/>
        <v>3</v>
      </c>
      <c r="AF41" s="62">
        <f t="shared" si="6"/>
        <v>4</v>
      </c>
      <c r="AG41" s="62">
        <f t="shared" si="6"/>
        <v>3</v>
      </c>
      <c r="AH41" s="62">
        <f t="shared" si="6"/>
        <v>4</v>
      </c>
      <c r="AI41" s="62">
        <f t="shared" si="6"/>
        <v>3</v>
      </c>
      <c r="AJ41" s="62">
        <f t="shared" si="6"/>
        <v>4</v>
      </c>
      <c r="AK41" s="62">
        <f t="shared" si="6"/>
        <v>3</v>
      </c>
      <c r="AL41" s="62">
        <f t="shared" si="6"/>
        <v>4</v>
      </c>
      <c r="AM41" s="62">
        <f t="shared" si="6"/>
        <v>3</v>
      </c>
      <c r="AN41" s="62">
        <f t="shared" si="6"/>
        <v>4</v>
      </c>
      <c r="AO41" s="62">
        <f t="shared" si="6"/>
        <v>3</v>
      </c>
      <c r="AP41" s="62">
        <f>SUM(L41:AO41)</f>
        <v>112</v>
      </c>
      <c r="AQ41" s="62">
        <f t="shared" ref="AQ41:AQ46" si="7">I48+AR41</f>
        <v>153</v>
      </c>
      <c r="AR41">
        <v>112</v>
      </c>
    </row>
    <row r="42" spans="4:44">
      <c r="K42" s="62" t="s">
        <v>2</v>
      </c>
      <c r="L42" s="62">
        <f>COUNTIF(L$4:L$39,"PRD")</f>
        <v>7</v>
      </c>
      <c r="M42" s="62">
        <f t="shared" ref="M42:AO42" si="8">COUNTIF(M$4:M$39,"PRD")</f>
        <v>7</v>
      </c>
      <c r="N42" s="62">
        <f t="shared" si="8"/>
        <v>7</v>
      </c>
      <c r="O42" s="62">
        <f t="shared" si="8"/>
        <v>7</v>
      </c>
      <c r="P42" s="62">
        <f t="shared" si="8"/>
        <v>7</v>
      </c>
      <c r="Q42" s="62">
        <f t="shared" si="8"/>
        <v>7</v>
      </c>
      <c r="R42" s="62">
        <f t="shared" si="8"/>
        <v>7</v>
      </c>
      <c r="S42" s="62">
        <f t="shared" si="8"/>
        <v>7</v>
      </c>
      <c r="T42" s="62">
        <f t="shared" si="8"/>
        <v>7</v>
      </c>
      <c r="U42" s="62">
        <f t="shared" si="8"/>
        <v>7</v>
      </c>
      <c r="V42" s="62">
        <f t="shared" si="8"/>
        <v>7</v>
      </c>
      <c r="W42" s="62">
        <f t="shared" si="8"/>
        <v>6</v>
      </c>
      <c r="X42" s="62">
        <f t="shared" si="8"/>
        <v>5</v>
      </c>
      <c r="Y42" s="62">
        <f t="shared" si="8"/>
        <v>4</v>
      </c>
      <c r="Z42" s="62">
        <f t="shared" si="8"/>
        <v>5</v>
      </c>
      <c r="AA42" s="62">
        <f t="shared" si="8"/>
        <v>4</v>
      </c>
      <c r="AB42" s="62">
        <f t="shared" si="8"/>
        <v>5</v>
      </c>
      <c r="AC42" s="62">
        <f t="shared" si="8"/>
        <v>4</v>
      </c>
      <c r="AD42" s="62">
        <f t="shared" si="8"/>
        <v>5</v>
      </c>
      <c r="AE42" s="62">
        <f t="shared" si="8"/>
        <v>4</v>
      </c>
      <c r="AF42" s="62">
        <f t="shared" si="8"/>
        <v>5</v>
      </c>
      <c r="AG42" s="62">
        <f t="shared" si="8"/>
        <v>4</v>
      </c>
      <c r="AH42" s="62">
        <f t="shared" si="8"/>
        <v>5</v>
      </c>
      <c r="AI42" s="62">
        <f t="shared" si="8"/>
        <v>4</v>
      </c>
      <c r="AJ42" s="62">
        <f t="shared" si="8"/>
        <v>5</v>
      </c>
      <c r="AK42" s="62">
        <f t="shared" si="8"/>
        <v>4</v>
      </c>
      <c r="AL42" s="62">
        <f t="shared" si="8"/>
        <v>5</v>
      </c>
      <c r="AM42" s="62">
        <f t="shared" si="8"/>
        <v>4</v>
      </c>
      <c r="AN42" s="62">
        <f t="shared" si="8"/>
        <v>5</v>
      </c>
      <c r="AO42" s="62">
        <f t="shared" si="8"/>
        <v>4</v>
      </c>
      <c r="AP42" s="62">
        <f t="shared" ref="AP42:AP53" si="9">SUM(L42:AO42)</f>
        <v>164</v>
      </c>
      <c r="AQ42" s="62">
        <f t="shared" si="7"/>
        <v>204</v>
      </c>
      <c r="AR42">
        <v>164</v>
      </c>
    </row>
    <row r="43" spans="4:44">
      <c r="K43" s="62" t="s">
        <v>3</v>
      </c>
      <c r="L43" s="62">
        <f>COUNTIF(L$4:L$39,"PT")</f>
        <v>1</v>
      </c>
      <c r="M43" s="62">
        <f t="shared" ref="M43:AO43" si="10">COUNTIF(M$4:M$39,"PT")</f>
        <v>1</v>
      </c>
      <c r="N43" s="62">
        <f t="shared" si="10"/>
        <v>1</v>
      </c>
      <c r="O43" s="62">
        <f t="shared" si="10"/>
        <v>1</v>
      </c>
      <c r="P43" s="62">
        <f t="shared" si="10"/>
        <v>0</v>
      </c>
      <c r="Q43" s="62">
        <f t="shared" si="10"/>
        <v>1</v>
      </c>
      <c r="R43" s="62">
        <f t="shared" si="10"/>
        <v>0</v>
      </c>
      <c r="S43" s="62">
        <f t="shared" si="10"/>
        <v>1</v>
      </c>
      <c r="T43" s="62">
        <f t="shared" si="10"/>
        <v>0</v>
      </c>
      <c r="U43" s="62">
        <f t="shared" si="10"/>
        <v>1</v>
      </c>
      <c r="V43" s="62">
        <f t="shared" si="10"/>
        <v>0</v>
      </c>
      <c r="W43" s="62">
        <f t="shared" si="10"/>
        <v>1</v>
      </c>
      <c r="X43" s="62">
        <f t="shared" si="10"/>
        <v>0</v>
      </c>
      <c r="Y43" s="62">
        <f t="shared" si="10"/>
        <v>1</v>
      </c>
      <c r="Z43" s="62">
        <f t="shared" si="10"/>
        <v>0</v>
      </c>
      <c r="AA43" s="62">
        <f t="shared" si="10"/>
        <v>1</v>
      </c>
      <c r="AB43" s="62">
        <f t="shared" si="10"/>
        <v>1</v>
      </c>
      <c r="AC43" s="62">
        <f t="shared" si="10"/>
        <v>1</v>
      </c>
      <c r="AD43" s="62">
        <f t="shared" si="10"/>
        <v>1</v>
      </c>
      <c r="AE43" s="62">
        <f t="shared" si="10"/>
        <v>2</v>
      </c>
      <c r="AF43" s="62">
        <f t="shared" si="10"/>
        <v>1</v>
      </c>
      <c r="AG43" s="62">
        <f t="shared" si="10"/>
        <v>2</v>
      </c>
      <c r="AH43" s="62">
        <f t="shared" si="10"/>
        <v>1</v>
      </c>
      <c r="AI43" s="62">
        <f t="shared" si="10"/>
        <v>2</v>
      </c>
      <c r="AJ43" s="62">
        <f t="shared" si="10"/>
        <v>1</v>
      </c>
      <c r="AK43" s="62">
        <f t="shared" si="10"/>
        <v>2</v>
      </c>
      <c r="AL43" s="62">
        <f t="shared" si="10"/>
        <v>1</v>
      </c>
      <c r="AM43" s="62">
        <f t="shared" si="10"/>
        <v>2</v>
      </c>
      <c r="AN43" s="62">
        <f t="shared" si="10"/>
        <v>1</v>
      </c>
      <c r="AO43" s="62">
        <f t="shared" si="10"/>
        <v>2</v>
      </c>
      <c r="AP43" s="62">
        <f t="shared" si="9"/>
        <v>30</v>
      </c>
      <c r="AQ43" s="62">
        <f t="shared" si="7"/>
        <v>71</v>
      </c>
      <c r="AR43">
        <v>30</v>
      </c>
    </row>
    <row r="44" spans="4:44">
      <c r="K44" s="62" t="s">
        <v>5</v>
      </c>
      <c r="L44" s="62">
        <f>COUNTIF(L$4:L$39,"CONV")</f>
        <v>1</v>
      </c>
      <c r="M44" s="62">
        <f t="shared" ref="M44:AO44" si="11">COUNTIF(M$4:M$39,"CONV")</f>
        <v>2</v>
      </c>
      <c r="N44" s="62">
        <f t="shared" si="11"/>
        <v>1</v>
      </c>
      <c r="O44" s="62">
        <f t="shared" si="11"/>
        <v>2</v>
      </c>
      <c r="P44" s="62">
        <f t="shared" si="11"/>
        <v>1</v>
      </c>
      <c r="Q44" s="62">
        <f t="shared" si="11"/>
        <v>2</v>
      </c>
      <c r="R44" s="62">
        <f t="shared" si="11"/>
        <v>1</v>
      </c>
      <c r="S44" s="62">
        <f t="shared" si="11"/>
        <v>1</v>
      </c>
      <c r="T44" s="62">
        <f t="shared" si="11"/>
        <v>1</v>
      </c>
      <c r="U44" s="62">
        <f t="shared" si="11"/>
        <v>1</v>
      </c>
      <c r="V44" s="62">
        <f t="shared" si="11"/>
        <v>1</v>
      </c>
      <c r="W44" s="62">
        <f t="shared" si="11"/>
        <v>1</v>
      </c>
      <c r="X44" s="62">
        <f t="shared" si="11"/>
        <v>1</v>
      </c>
      <c r="Y44" s="62">
        <f t="shared" si="11"/>
        <v>1</v>
      </c>
      <c r="Z44" s="62">
        <f t="shared" si="11"/>
        <v>1</v>
      </c>
      <c r="AA44" s="62">
        <f t="shared" si="11"/>
        <v>2</v>
      </c>
      <c r="AB44" s="62">
        <f t="shared" si="11"/>
        <v>1</v>
      </c>
      <c r="AC44" s="62">
        <f t="shared" si="11"/>
        <v>2</v>
      </c>
      <c r="AD44" s="62">
        <f t="shared" si="11"/>
        <v>1</v>
      </c>
      <c r="AE44" s="62">
        <f t="shared" si="11"/>
        <v>2</v>
      </c>
      <c r="AF44" s="62">
        <f t="shared" si="11"/>
        <v>1</v>
      </c>
      <c r="AG44" s="62">
        <f t="shared" si="11"/>
        <v>2</v>
      </c>
      <c r="AH44" s="62">
        <f t="shared" si="11"/>
        <v>2</v>
      </c>
      <c r="AI44" s="62">
        <f t="shared" si="11"/>
        <v>1</v>
      </c>
      <c r="AJ44" s="62">
        <f t="shared" si="11"/>
        <v>2</v>
      </c>
      <c r="AK44" s="62">
        <f t="shared" si="11"/>
        <v>1</v>
      </c>
      <c r="AL44" s="62">
        <f t="shared" si="11"/>
        <v>2</v>
      </c>
      <c r="AM44" s="62">
        <f t="shared" si="11"/>
        <v>1</v>
      </c>
      <c r="AN44" s="62">
        <f t="shared" si="11"/>
        <v>2</v>
      </c>
      <c r="AO44" s="62">
        <f t="shared" si="11"/>
        <v>1</v>
      </c>
      <c r="AP44" s="62">
        <f t="shared" si="9"/>
        <v>41</v>
      </c>
      <c r="AQ44" s="62">
        <f t="shared" si="7"/>
        <v>82</v>
      </c>
      <c r="AR44">
        <v>41</v>
      </c>
    </row>
    <row r="45" spans="4:44">
      <c r="K45" s="62" t="s">
        <v>1</v>
      </c>
      <c r="L45" s="62">
        <f>COUNTIF(L$4:L$39,"PRI")</f>
        <v>12</v>
      </c>
      <c r="M45" s="62">
        <f t="shared" ref="M45:AO45" si="12">COUNTIF(M$4:M$39,"PRI")</f>
        <v>13</v>
      </c>
      <c r="N45" s="62">
        <f t="shared" si="12"/>
        <v>12</v>
      </c>
      <c r="O45" s="62">
        <f t="shared" si="12"/>
        <v>13</v>
      </c>
      <c r="P45" s="62">
        <f t="shared" si="12"/>
        <v>12</v>
      </c>
      <c r="Q45" s="62">
        <f t="shared" si="12"/>
        <v>13</v>
      </c>
      <c r="R45" s="62">
        <f t="shared" si="12"/>
        <v>12</v>
      </c>
      <c r="S45" s="62">
        <f t="shared" si="12"/>
        <v>13</v>
      </c>
      <c r="T45" s="62">
        <f t="shared" si="12"/>
        <v>12</v>
      </c>
      <c r="U45" s="62">
        <f t="shared" si="12"/>
        <v>13</v>
      </c>
      <c r="V45" s="62">
        <f t="shared" si="12"/>
        <v>12</v>
      </c>
      <c r="W45" s="62">
        <f t="shared" si="12"/>
        <v>13</v>
      </c>
      <c r="X45" s="62">
        <f t="shared" si="12"/>
        <v>13</v>
      </c>
      <c r="Y45" s="62">
        <f t="shared" si="12"/>
        <v>14</v>
      </c>
      <c r="Z45" s="62">
        <f t="shared" si="12"/>
        <v>13</v>
      </c>
      <c r="AA45" s="62">
        <f t="shared" si="12"/>
        <v>14</v>
      </c>
      <c r="AB45" s="62">
        <f t="shared" si="12"/>
        <v>13</v>
      </c>
      <c r="AC45" s="62">
        <f t="shared" si="12"/>
        <v>14</v>
      </c>
      <c r="AD45" s="62">
        <f t="shared" si="12"/>
        <v>13</v>
      </c>
      <c r="AE45" s="62">
        <f t="shared" si="12"/>
        <v>13</v>
      </c>
      <c r="AF45" s="62">
        <f t="shared" si="12"/>
        <v>13</v>
      </c>
      <c r="AG45" s="62">
        <f t="shared" si="12"/>
        <v>13</v>
      </c>
      <c r="AH45" s="62">
        <f t="shared" si="12"/>
        <v>13</v>
      </c>
      <c r="AI45" s="62">
        <f t="shared" si="12"/>
        <v>13</v>
      </c>
      <c r="AJ45" s="62">
        <f t="shared" si="12"/>
        <v>13</v>
      </c>
      <c r="AK45" s="62">
        <f t="shared" si="12"/>
        <v>13</v>
      </c>
      <c r="AL45" s="62">
        <f t="shared" si="12"/>
        <v>13</v>
      </c>
      <c r="AM45" s="62">
        <f t="shared" si="12"/>
        <v>13</v>
      </c>
      <c r="AN45" s="62">
        <f t="shared" si="12"/>
        <v>13</v>
      </c>
      <c r="AO45" s="62">
        <f t="shared" si="12"/>
        <v>13</v>
      </c>
      <c r="AP45" s="62">
        <f t="shared" si="9"/>
        <v>387</v>
      </c>
      <c r="AQ45" s="62">
        <f t="shared" si="7"/>
        <v>468</v>
      </c>
      <c r="AR45">
        <v>387</v>
      </c>
    </row>
    <row r="46" spans="4:44">
      <c r="K46" s="62" t="s">
        <v>4</v>
      </c>
      <c r="L46" s="62">
        <f>COUNTIF(L$4:L$39,"PVEM")</f>
        <v>1</v>
      </c>
      <c r="M46" s="62">
        <f t="shared" ref="M46:AO46" si="13">COUNTIF(M$4:M$39,"PVEM")</f>
        <v>0</v>
      </c>
      <c r="N46" s="62">
        <f t="shared" si="13"/>
        <v>1</v>
      </c>
      <c r="O46" s="62">
        <f t="shared" si="13"/>
        <v>0</v>
      </c>
      <c r="P46" s="62">
        <f t="shared" si="13"/>
        <v>1</v>
      </c>
      <c r="Q46" s="62">
        <f t="shared" si="13"/>
        <v>0</v>
      </c>
      <c r="R46" s="62">
        <f t="shared" si="13"/>
        <v>1</v>
      </c>
      <c r="S46" s="62">
        <f t="shared" si="13"/>
        <v>1</v>
      </c>
      <c r="T46" s="62">
        <f t="shared" si="13"/>
        <v>2</v>
      </c>
      <c r="U46" s="62">
        <f t="shared" si="13"/>
        <v>1</v>
      </c>
      <c r="V46" s="62">
        <f t="shared" si="13"/>
        <v>2</v>
      </c>
      <c r="W46" s="62">
        <f t="shared" si="13"/>
        <v>1</v>
      </c>
      <c r="X46" s="62">
        <f t="shared" si="13"/>
        <v>2</v>
      </c>
      <c r="Y46" s="62">
        <f t="shared" si="13"/>
        <v>1</v>
      </c>
      <c r="Z46" s="62">
        <f t="shared" si="13"/>
        <v>2</v>
      </c>
      <c r="AA46" s="62">
        <f t="shared" si="13"/>
        <v>1</v>
      </c>
      <c r="AB46" s="62">
        <f t="shared" si="13"/>
        <v>1</v>
      </c>
      <c r="AC46" s="62">
        <f t="shared" si="13"/>
        <v>1</v>
      </c>
      <c r="AD46" s="62">
        <f t="shared" si="13"/>
        <v>1</v>
      </c>
      <c r="AE46" s="62">
        <f t="shared" si="13"/>
        <v>0</v>
      </c>
      <c r="AF46" s="62">
        <f t="shared" si="13"/>
        <v>0</v>
      </c>
      <c r="AG46" s="62">
        <f t="shared" si="13"/>
        <v>0</v>
      </c>
      <c r="AH46" s="62">
        <f t="shared" si="13"/>
        <v>0</v>
      </c>
      <c r="AI46" s="62">
        <f t="shared" si="13"/>
        <v>0</v>
      </c>
      <c r="AJ46" s="62">
        <f t="shared" si="13"/>
        <v>0</v>
      </c>
      <c r="AK46" s="62">
        <f t="shared" si="13"/>
        <v>0</v>
      </c>
      <c r="AL46" s="62">
        <f t="shared" si="13"/>
        <v>0</v>
      </c>
      <c r="AM46" s="62">
        <f t="shared" si="13"/>
        <v>0</v>
      </c>
      <c r="AN46" s="62">
        <f t="shared" si="13"/>
        <v>0</v>
      </c>
      <c r="AO46" s="62">
        <f t="shared" si="13"/>
        <v>0</v>
      </c>
      <c r="AP46" s="62">
        <f t="shared" si="9"/>
        <v>20</v>
      </c>
      <c r="AQ46" s="62">
        <f t="shared" si="7"/>
        <v>102</v>
      </c>
      <c r="AR46">
        <v>20</v>
      </c>
    </row>
    <row r="47" spans="4:44"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>
        <f>SUM(AP41:AP46)</f>
        <v>754</v>
      </c>
      <c r="AQ47" s="62">
        <f>SUM(AQ41:AQ46)</f>
        <v>1080</v>
      </c>
    </row>
    <row r="48" spans="4:44">
      <c r="I48">
        <v>41</v>
      </c>
      <c r="K48" s="64" t="s">
        <v>70</v>
      </c>
      <c r="L48" s="62">
        <f>COUNTIF(L$4:L$39,"PAN-C")</f>
        <v>1</v>
      </c>
      <c r="M48" s="62">
        <f t="shared" ref="M48:AO48" si="14">COUNTIF(M$4:M$39,"PAN-C")</f>
        <v>1</v>
      </c>
      <c r="N48" s="62">
        <f t="shared" si="14"/>
        <v>1</v>
      </c>
      <c r="O48" s="62">
        <f t="shared" si="14"/>
        <v>1</v>
      </c>
      <c r="P48" s="62">
        <f t="shared" si="14"/>
        <v>1</v>
      </c>
      <c r="Q48" s="62">
        <f t="shared" si="14"/>
        <v>1</v>
      </c>
      <c r="R48" s="62">
        <f t="shared" si="14"/>
        <v>1</v>
      </c>
      <c r="S48" s="62">
        <f t="shared" si="14"/>
        <v>1</v>
      </c>
      <c r="T48" s="62">
        <f t="shared" si="14"/>
        <v>1</v>
      </c>
      <c r="U48" s="62">
        <f t="shared" si="14"/>
        <v>2</v>
      </c>
      <c r="V48" s="62">
        <f t="shared" si="14"/>
        <v>1</v>
      </c>
      <c r="W48" s="62">
        <f t="shared" si="14"/>
        <v>2</v>
      </c>
      <c r="X48" s="62">
        <f t="shared" si="14"/>
        <v>1</v>
      </c>
      <c r="Y48" s="62">
        <f t="shared" si="14"/>
        <v>2</v>
      </c>
      <c r="Z48" s="62">
        <f t="shared" si="14"/>
        <v>1</v>
      </c>
      <c r="AA48" s="62">
        <f t="shared" si="14"/>
        <v>2</v>
      </c>
      <c r="AB48" s="62">
        <f t="shared" si="14"/>
        <v>1</v>
      </c>
      <c r="AC48" s="62">
        <f t="shared" si="14"/>
        <v>2</v>
      </c>
      <c r="AD48" s="62">
        <f t="shared" si="14"/>
        <v>1</v>
      </c>
      <c r="AE48" s="62">
        <f t="shared" si="14"/>
        <v>2</v>
      </c>
      <c r="AF48" s="62">
        <f t="shared" si="14"/>
        <v>1</v>
      </c>
      <c r="AG48" s="62">
        <f t="shared" si="14"/>
        <v>2</v>
      </c>
      <c r="AH48" s="62">
        <f t="shared" si="14"/>
        <v>1</v>
      </c>
      <c r="AI48" s="62">
        <f t="shared" si="14"/>
        <v>2</v>
      </c>
      <c r="AJ48" s="62">
        <f t="shared" si="14"/>
        <v>1</v>
      </c>
      <c r="AK48" s="62">
        <f t="shared" si="14"/>
        <v>2</v>
      </c>
      <c r="AL48" s="62">
        <f t="shared" si="14"/>
        <v>1</v>
      </c>
      <c r="AM48" s="62">
        <f t="shared" si="14"/>
        <v>2</v>
      </c>
      <c r="AN48" s="62">
        <f t="shared" si="14"/>
        <v>1</v>
      </c>
      <c r="AO48" s="62">
        <f t="shared" si="14"/>
        <v>2</v>
      </c>
      <c r="AP48" s="62">
        <f t="shared" si="9"/>
        <v>41</v>
      </c>
    </row>
    <row r="49" spans="9:44">
      <c r="I49">
        <v>40</v>
      </c>
      <c r="K49" s="105" t="s">
        <v>71</v>
      </c>
      <c r="L49" s="62">
        <f>COUNTIF(L$4:L$39,"PRD-C")</f>
        <v>1</v>
      </c>
      <c r="M49" s="62">
        <f t="shared" ref="M49:AO49" si="15">COUNTIF(M$4:M$39,"PRD-C")</f>
        <v>1</v>
      </c>
      <c r="N49" s="62">
        <f t="shared" si="15"/>
        <v>1</v>
      </c>
      <c r="O49" s="62">
        <f t="shared" si="15"/>
        <v>1</v>
      </c>
      <c r="P49" s="62">
        <f t="shared" si="15"/>
        <v>1</v>
      </c>
      <c r="Q49" s="62">
        <f t="shared" si="15"/>
        <v>1</v>
      </c>
      <c r="R49" s="62">
        <f t="shared" si="15"/>
        <v>1</v>
      </c>
      <c r="S49" s="62">
        <f t="shared" si="15"/>
        <v>1</v>
      </c>
      <c r="T49" s="62">
        <f t="shared" si="15"/>
        <v>1</v>
      </c>
      <c r="U49" s="62">
        <f t="shared" si="15"/>
        <v>1</v>
      </c>
      <c r="V49" s="62">
        <f t="shared" si="15"/>
        <v>1</v>
      </c>
      <c r="W49" s="62">
        <f t="shared" si="15"/>
        <v>2</v>
      </c>
      <c r="X49" s="62">
        <f t="shared" si="15"/>
        <v>1</v>
      </c>
      <c r="Y49" s="62">
        <f t="shared" si="15"/>
        <v>2</v>
      </c>
      <c r="Z49" s="62">
        <f t="shared" si="15"/>
        <v>1</v>
      </c>
      <c r="AA49" s="62">
        <f t="shared" si="15"/>
        <v>2</v>
      </c>
      <c r="AB49" s="62">
        <f t="shared" si="15"/>
        <v>1</v>
      </c>
      <c r="AC49" s="62">
        <f t="shared" si="15"/>
        <v>2</v>
      </c>
      <c r="AD49" s="62">
        <f t="shared" si="15"/>
        <v>1</v>
      </c>
      <c r="AE49" s="62">
        <f t="shared" si="15"/>
        <v>2</v>
      </c>
      <c r="AF49" s="62">
        <f t="shared" si="15"/>
        <v>1</v>
      </c>
      <c r="AG49" s="62">
        <f t="shared" si="15"/>
        <v>2</v>
      </c>
      <c r="AH49" s="62">
        <f t="shared" si="15"/>
        <v>1</v>
      </c>
      <c r="AI49" s="62">
        <f t="shared" si="15"/>
        <v>2</v>
      </c>
      <c r="AJ49" s="62">
        <f t="shared" si="15"/>
        <v>1</v>
      </c>
      <c r="AK49" s="62">
        <f t="shared" si="15"/>
        <v>2</v>
      </c>
      <c r="AL49" s="62">
        <f t="shared" si="15"/>
        <v>1</v>
      </c>
      <c r="AM49" s="62">
        <f t="shared" si="15"/>
        <v>2</v>
      </c>
      <c r="AN49" s="62">
        <f t="shared" si="15"/>
        <v>1</v>
      </c>
      <c r="AO49" s="62">
        <f t="shared" si="15"/>
        <v>2</v>
      </c>
      <c r="AP49" s="62">
        <f t="shared" si="9"/>
        <v>40</v>
      </c>
      <c r="AQ49" t="s">
        <v>76</v>
      </c>
      <c r="AR49">
        <f>SUM(AP48:AP51)</f>
        <v>163</v>
      </c>
    </row>
    <row r="50" spans="9:44">
      <c r="I50">
        <v>41</v>
      </c>
      <c r="K50" s="105" t="s">
        <v>72</v>
      </c>
      <c r="L50" s="62">
        <f>COUNTIF(L$4:L$39,"PT-C")</f>
        <v>1</v>
      </c>
      <c r="M50" s="62">
        <f t="shared" ref="M50:AO50" si="16">COUNTIF(M$4:M$39,"PT-C")</f>
        <v>1</v>
      </c>
      <c r="N50" s="62">
        <f t="shared" si="16"/>
        <v>1</v>
      </c>
      <c r="O50" s="62">
        <f t="shared" si="16"/>
        <v>1</v>
      </c>
      <c r="P50" s="62">
        <f t="shared" si="16"/>
        <v>2</v>
      </c>
      <c r="Q50" s="62">
        <f t="shared" si="16"/>
        <v>1</v>
      </c>
      <c r="R50" s="62">
        <f t="shared" si="16"/>
        <v>2</v>
      </c>
      <c r="S50" s="62">
        <f t="shared" si="16"/>
        <v>1</v>
      </c>
      <c r="T50" s="62">
        <f t="shared" si="16"/>
        <v>2</v>
      </c>
      <c r="U50" s="62">
        <f t="shared" si="16"/>
        <v>1</v>
      </c>
      <c r="V50" s="62">
        <f t="shared" si="16"/>
        <v>2</v>
      </c>
      <c r="W50" s="62">
        <f t="shared" si="16"/>
        <v>1</v>
      </c>
      <c r="X50" s="62">
        <f t="shared" si="16"/>
        <v>2</v>
      </c>
      <c r="Y50" s="62">
        <f t="shared" si="16"/>
        <v>1</v>
      </c>
      <c r="Z50" s="62">
        <f t="shared" si="16"/>
        <v>2</v>
      </c>
      <c r="AA50" s="62">
        <f t="shared" si="16"/>
        <v>1</v>
      </c>
      <c r="AB50" s="62">
        <f t="shared" si="16"/>
        <v>1</v>
      </c>
      <c r="AC50" s="62">
        <f t="shared" si="16"/>
        <v>1</v>
      </c>
      <c r="AD50" s="62">
        <f t="shared" si="16"/>
        <v>1</v>
      </c>
      <c r="AE50" s="62">
        <f t="shared" si="16"/>
        <v>1</v>
      </c>
      <c r="AF50" s="62">
        <f t="shared" si="16"/>
        <v>2</v>
      </c>
      <c r="AG50" s="62">
        <f t="shared" si="16"/>
        <v>1</v>
      </c>
      <c r="AH50" s="62">
        <f t="shared" si="16"/>
        <v>2</v>
      </c>
      <c r="AI50" s="62">
        <f t="shared" si="16"/>
        <v>1</v>
      </c>
      <c r="AJ50" s="62">
        <f t="shared" si="16"/>
        <v>2</v>
      </c>
      <c r="AK50" s="62">
        <f t="shared" si="16"/>
        <v>1</v>
      </c>
      <c r="AL50" s="62">
        <f t="shared" si="16"/>
        <v>2</v>
      </c>
      <c r="AM50" s="62">
        <f t="shared" si="16"/>
        <v>1</v>
      </c>
      <c r="AN50" s="62">
        <f t="shared" si="16"/>
        <v>2</v>
      </c>
      <c r="AO50" s="62">
        <f t="shared" si="16"/>
        <v>1</v>
      </c>
      <c r="AP50" s="62">
        <f t="shared" si="9"/>
        <v>41</v>
      </c>
      <c r="AQ50" t="s">
        <v>77</v>
      </c>
      <c r="AR50">
        <f>SUM(AP52:AP53)</f>
        <v>163</v>
      </c>
    </row>
    <row r="51" spans="9:44">
      <c r="I51">
        <v>41</v>
      </c>
      <c r="K51" s="105" t="s">
        <v>73</v>
      </c>
      <c r="L51" s="62">
        <f>COUNTIF(L$4:L$39,"CONV-C")</f>
        <v>2</v>
      </c>
      <c r="M51" s="62">
        <f t="shared" ref="M51:AO51" si="17">COUNTIF(M$4:M$39,"CONV-C")</f>
        <v>1</v>
      </c>
      <c r="N51" s="62">
        <f t="shared" si="17"/>
        <v>2</v>
      </c>
      <c r="O51" s="62">
        <f t="shared" si="17"/>
        <v>1</v>
      </c>
      <c r="P51" s="62">
        <f t="shared" si="17"/>
        <v>2</v>
      </c>
      <c r="Q51" s="62">
        <f t="shared" si="17"/>
        <v>1</v>
      </c>
      <c r="R51" s="62">
        <f t="shared" si="17"/>
        <v>2</v>
      </c>
      <c r="S51" s="62">
        <f t="shared" si="17"/>
        <v>1</v>
      </c>
      <c r="T51" s="62">
        <f t="shared" si="17"/>
        <v>1</v>
      </c>
      <c r="U51" s="62">
        <f t="shared" si="17"/>
        <v>1</v>
      </c>
      <c r="V51" s="62">
        <f t="shared" si="17"/>
        <v>1</v>
      </c>
      <c r="W51" s="62">
        <f t="shared" si="17"/>
        <v>1</v>
      </c>
      <c r="X51" s="62">
        <f t="shared" si="17"/>
        <v>1</v>
      </c>
      <c r="Y51" s="62">
        <f t="shared" si="17"/>
        <v>1</v>
      </c>
      <c r="Z51" s="62">
        <f t="shared" si="17"/>
        <v>1</v>
      </c>
      <c r="AA51" s="62">
        <f t="shared" si="17"/>
        <v>1</v>
      </c>
      <c r="AB51" s="62">
        <f t="shared" si="17"/>
        <v>2</v>
      </c>
      <c r="AC51" s="62">
        <f t="shared" si="17"/>
        <v>1</v>
      </c>
      <c r="AD51" s="62">
        <f t="shared" si="17"/>
        <v>2</v>
      </c>
      <c r="AE51" s="62">
        <f t="shared" si="17"/>
        <v>1</v>
      </c>
      <c r="AF51" s="62">
        <f t="shared" si="17"/>
        <v>2</v>
      </c>
      <c r="AG51" s="62">
        <f t="shared" si="17"/>
        <v>1</v>
      </c>
      <c r="AH51" s="62">
        <f t="shared" si="17"/>
        <v>1</v>
      </c>
      <c r="AI51" s="62">
        <f t="shared" si="17"/>
        <v>2</v>
      </c>
      <c r="AJ51" s="62">
        <f t="shared" si="17"/>
        <v>1</v>
      </c>
      <c r="AK51" s="62">
        <f t="shared" si="17"/>
        <v>2</v>
      </c>
      <c r="AL51" s="62">
        <f t="shared" si="17"/>
        <v>1</v>
      </c>
      <c r="AM51" s="62">
        <f t="shared" si="17"/>
        <v>2</v>
      </c>
      <c r="AN51" s="62">
        <f t="shared" si="17"/>
        <v>1</v>
      </c>
      <c r="AO51" s="62">
        <f t="shared" si="17"/>
        <v>2</v>
      </c>
      <c r="AP51" s="62">
        <f t="shared" si="9"/>
        <v>41</v>
      </c>
    </row>
    <row r="52" spans="9:44">
      <c r="I52">
        <v>81</v>
      </c>
      <c r="K52" s="105" t="s">
        <v>74</v>
      </c>
      <c r="L52" s="62">
        <f>COUNTIF(L$4:L$39,"PRI-C")</f>
        <v>3</v>
      </c>
      <c r="M52" s="62">
        <f t="shared" ref="M52:AO52" si="18">COUNTIF(M$4:M$39,"PRI-C")</f>
        <v>2</v>
      </c>
      <c r="N52" s="62">
        <f t="shared" si="18"/>
        <v>3</v>
      </c>
      <c r="O52" s="62">
        <f t="shared" si="18"/>
        <v>2</v>
      </c>
      <c r="P52" s="62">
        <f t="shared" si="18"/>
        <v>3</v>
      </c>
      <c r="Q52" s="62">
        <f t="shared" si="18"/>
        <v>2</v>
      </c>
      <c r="R52" s="62">
        <f t="shared" si="18"/>
        <v>3</v>
      </c>
      <c r="S52" s="62">
        <f t="shared" si="18"/>
        <v>2</v>
      </c>
      <c r="T52" s="62">
        <f t="shared" si="18"/>
        <v>3</v>
      </c>
      <c r="U52" s="62">
        <f t="shared" si="18"/>
        <v>2</v>
      </c>
      <c r="V52" s="62">
        <f t="shared" si="18"/>
        <v>3</v>
      </c>
      <c r="W52" s="62">
        <f t="shared" si="18"/>
        <v>2</v>
      </c>
      <c r="X52" s="62">
        <f t="shared" si="18"/>
        <v>3</v>
      </c>
      <c r="Y52" s="62">
        <f t="shared" si="18"/>
        <v>2</v>
      </c>
      <c r="Z52" s="62">
        <f t="shared" si="18"/>
        <v>3</v>
      </c>
      <c r="AA52" s="62">
        <f t="shared" si="18"/>
        <v>2</v>
      </c>
      <c r="AB52" s="62">
        <f t="shared" si="18"/>
        <v>3</v>
      </c>
      <c r="AC52" s="62">
        <f t="shared" si="18"/>
        <v>2</v>
      </c>
      <c r="AD52" s="62">
        <f t="shared" si="18"/>
        <v>3</v>
      </c>
      <c r="AE52" s="62">
        <f t="shared" si="18"/>
        <v>3</v>
      </c>
      <c r="AF52" s="62">
        <f t="shared" si="18"/>
        <v>3</v>
      </c>
      <c r="AG52" s="62">
        <f t="shared" si="18"/>
        <v>3</v>
      </c>
      <c r="AH52" s="62">
        <f t="shared" si="18"/>
        <v>3</v>
      </c>
      <c r="AI52" s="62">
        <f t="shared" si="18"/>
        <v>3</v>
      </c>
      <c r="AJ52" s="62">
        <f t="shared" si="18"/>
        <v>3</v>
      </c>
      <c r="AK52" s="62">
        <f t="shared" si="18"/>
        <v>3</v>
      </c>
      <c r="AL52" s="62">
        <f t="shared" si="18"/>
        <v>3</v>
      </c>
      <c r="AM52" s="62">
        <f t="shared" si="18"/>
        <v>3</v>
      </c>
      <c r="AN52" s="62">
        <f t="shared" si="18"/>
        <v>3</v>
      </c>
      <c r="AO52" s="62">
        <f t="shared" si="18"/>
        <v>3</v>
      </c>
      <c r="AP52" s="62">
        <f t="shared" si="9"/>
        <v>81</v>
      </c>
    </row>
    <row r="53" spans="9:44">
      <c r="I53">
        <v>82</v>
      </c>
      <c r="K53" s="105" t="s">
        <v>75</v>
      </c>
      <c r="L53" s="62">
        <f>COUNTIF(L$4:L$39,"PVEM-C")</f>
        <v>2</v>
      </c>
      <c r="M53" s="62">
        <f t="shared" ref="M53:AO53" si="19">COUNTIF(M$4:M$39,"PVEM-C")</f>
        <v>3</v>
      </c>
      <c r="N53" s="62">
        <f t="shared" si="19"/>
        <v>2</v>
      </c>
      <c r="O53" s="62">
        <f t="shared" si="19"/>
        <v>3</v>
      </c>
      <c r="P53" s="62">
        <f t="shared" si="19"/>
        <v>2</v>
      </c>
      <c r="Q53" s="62">
        <f t="shared" si="19"/>
        <v>3</v>
      </c>
      <c r="R53" s="62">
        <f t="shared" si="19"/>
        <v>2</v>
      </c>
      <c r="S53" s="62">
        <f t="shared" si="19"/>
        <v>3</v>
      </c>
      <c r="T53" s="62">
        <f t="shared" si="19"/>
        <v>2</v>
      </c>
      <c r="U53" s="62">
        <f t="shared" si="19"/>
        <v>3</v>
      </c>
      <c r="V53" s="62">
        <f t="shared" si="19"/>
        <v>2</v>
      </c>
      <c r="W53" s="62">
        <f t="shared" si="19"/>
        <v>3</v>
      </c>
      <c r="X53" s="62">
        <f t="shared" si="19"/>
        <v>2</v>
      </c>
      <c r="Y53" s="62">
        <f t="shared" si="19"/>
        <v>3</v>
      </c>
      <c r="Z53" s="62">
        <f t="shared" si="19"/>
        <v>2</v>
      </c>
      <c r="AA53" s="62">
        <f t="shared" si="19"/>
        <v>3</v>
      </c>
      <c r="AB53" s="62">
        <f t="shared" si="19"/>
        <v>3</v>
      </c>
      <c r="AC53" s="62">
        <f t="shared" si="19"/>
        <v>3</v>
      </c>
      <c r="AD53" s="62">
        <f t="shared" si="19"/>
        <v>3</v>
      </c>
      <c r="AE53" s="62">
        <f t="shared" si="19"/>
        <v>3</v>
      </c>
      <c r="AF53" s="62">
        <f t="shared" si="19"/>
        <v>3</v>
      </c>
      <c r="AG53" s="62">
        <f t="shared" si="19"/>
        <v>3</v>
      </c>
      <c r="AH53" s="62">
        <f t="shared" si="19"/>
        <v>3</v>
      </c>
      <c r="AI53" s="62">
        <f t="shared" si="19"/>
        <v>3</v>
      </c>
      <c r="AJ53" s="62">
        <f t="shared" si="19"/>
        <v>3</v>
      </c>
      <c r="AK53" s="62">
        <f t="shared" si="19"/>
        <v>3</v>
      </c>
      <c r="AL53" s="62">
        <f t="shared" si="19"/>
        <v>3</v>
      </c>
      <c r="AM53" s="62">
        <f t="shared" si="19"/>
        <v>3</v>
      </c>
      <c r="AN53" s="62">
        <f t="shared" si="19"/>
        <v>3</v>
      </c>
      <c r="AO53" s="62">
        <f t="shared" si="19"/>
        <v>3</v>
      </c>
      <c r="AP53" s="62">
        <f t="shared" si="9"/>
        <v>82</v>
      </c>
    </row>
  </sheetData>
  <mergeCells count="1">
    <mergeCell ref="L3:AO3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scale="1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61"/>
  <sheetViews>
    <sheetView view="pageBreakPreview" zoomScale="70" zoomScaleNormal="70" zoomScaleSheetLayoutView="70" workbookViewId="0">
      <selection activeCell="M31" sqref="M31"/>
    </sheetView>
  </sheetViews>
  <sheetFormatPr baseColWidth="10" defaultRowHeight="15"/>
  <cols>
    <col min="1" max="1" width="16.140625" style="41" customWidth="1"/>
    <col min="2" max="31" width="7.7109375" style="41" customWidth="1"/>
    <col min="32" max="164" width="11.42578125" style="41"/>
    <col min="165" max="165" width="12.42578125" style="41" customWidth="1"/>
    <col min="166" max="420" width="11.42578125" style="41"/>
    <col min="421" max="421" width="12.42578125" style="41" customWidth="1"/>
    <col min="422" max="676" width="11.42578125" style="41"/>
    <col min="677" max="677" width="12.42578125" style="41" customWidth="1"/>
    <col min="678" max="932" width="11.42578125" style="41"/>
    <col min="933" max="933" width="12.42578125" style="41" customWidth="1"/>
    <col min="934" max="1188" width="11.42578125" style="41"/>
    <col min="1189" max="1189" width="12.42578125" style="41" customWidth="1"/>
    <col min="1190" max="1444" width="11.42578125" style="41"/>
    <col min="1445" max="1445" width="12.42578125" style="41" customWidth="1"/>
    <col min="1446" max="1700" width="11.42578125" style="41"/>
    <col min="1701" max="1701" width="12.42578125" style="41" customWidth="1"/>
    <col min="1702" max="1956" width="11.42578125" style="41"/>
    <col min="1957" max="1957" width="12.42578125" style="41" customWidth="1"/>
    <col min="1958" max="2212" width="11.42578125" style="41"/>
    <col min="2213" max="2213" width="12.42578125" style="41" customWidth="1"/>
    <col min="2214" max="2468" width="11.42578125" style="41"/>
    <col min="2469" max="2469" width="12.42578125" style="41" customWidth="1"/>
    <col min="2470" max="2724" width="11.42578125" style="41"/>
    <col min="2725" max="2725" width="12.42578125" style="41" customWidth="1"/>
    <col min="2726" max="2980" width="11.42578125" style="41"/>
    <col min="2981" max="2981" width="12.42578125" style="41" customWidth="1"/>
    <col min="2982" max="3236" width="11.42578125" style="41"/>
    <col min="3237" max="3237" width="12.42578125" style="41" customWidth="1"/>
    <col min="3238" max="3492" width="11.42578125" style="41"/>
    <col min="3493" max="3493" width="12.42578125" style="41" customWidth="1"/>
    <col min="3494" max="3748" width="11.42578125" style="41"/>
    <col min="3749" max="3749" width="12.42578125" style="41" customWidth="1"/>
    <col min="3750" max="4004" width="11.42578125" style="41"/>
    <col min="4005" max="4005" width="12.42578125" style="41" customWidth="1"/>
    <col min="4006" max="4260" width="11.42578125" style="41"/>
    <col min="4261" max="4261" width="12.42578125" style="41" customWidth="1"/>
    <col min="4262" max="4516" width="11.42578125" style="41"/>
    <col min="4517" max="4517" width="12.42578125" style="41" customWidth="1"/>
    <col min="4518" max="4772" width="11.42578125" style="41"/>
    <col min="4773" max="4773" width="12.42578125" style="41" customWidth="1"/>
    <col min="4774" max="5028" width="11.42578125" style="41"/>
    <col min="5029" max="5029" width="12.42578125" style="41" customWidth="1"/>
    <col min="5030" max="5284" width="11.42578125" style="41"/>
    <col min="5285" max="5285" width="12.42578125" style="41" customWidth="1"/>
    <col min="5286" max="5540" width="11.42578125" style="41"/>
    <col min="5541" max="5541" width="12.42578125" style="41" customWidth="1"/>
    <col min="5542" max="5796" width="11.42578125" style="41"/>
    <col min="5797" max="5797" width="12.42578125" style="41" customWidth="1"/>
    <col min="5798" max="6052" width="11.42578125" style="41"/>
    <col min="6053" max="6053" width="12.42578125" style="41" customWidth="1"/>
    <col min="6054" max="6308" width="11.42578125" style="41"/>
    <col min="6309" max="6309" width="12.42578125" style="41" customWidth="1"/>
    <col min="6310" max="6564" width="11.42578125" style="41"/>
    <col min="6565" max="6565" width="12.42578125" style="41" customWidth="1"/>
    <col min="6566" max="6820" width="11.42578125" style="41"/>
    <col min="6821" max="6821" width="12.42578125" style="41" customWidth="1"/>
    <col min="6822" max="7076" width="11.42578125" style="41"/>
    <col min="7077" max="7077" width="12.42578125" style="41" customWidth="1"/>
    <col min="7078" max="7332" width="11.42578125" style="41"/>
    <col min="7333" max="7333" width="12.42578125" style="41" customWidth="1"/>
    <col min="7334" max="7588" width="11.42578125" style="41"/>
    <col min="7589" max="7589" width="12.42578125" style="41" customWidth="1"/>
    <col min="7590" max="7844" width="11.42578125" style="41"/>
    <col min="7845" max="7845" width="12.42578125" style="41" customWidth="1"/>
    <col min="7846" max="8100" width="11.42578125" style="41"/>
    <col min="8101" max="8101" width="12.42578125" style="41" customWidth="1"/>
    <col min="8102" max="8356" width="11.42578125" style="41"/>
    <col min="8357" max="8357" width="12.42578125" style="41" customWidth="1"/>
    <col min="8358" max="8612" width="11.42578125" style="41"/>
    <col min="8613" max="8613" width="12.42578125" style="41" customWidth="1"/>
    <col min="8614" max="8868" width="11.42578125" style="41"/>
    <col min="8869" max="8869" width="12.42578125" style="41" customWidth="1"/>
    <col min="8870" max="9124" width="11.42578125" style="41"/>
    <col min="9125" max="9125" width="12.42578125" style="41" customWidth="1"/>
    <col min="9126" max="9380" width="11.42578125" style="41"/>
    <col min="9381" max="9381" width="12.42578125" style="41" customWidth="1"/>
    <col min="9382" max="9636" width="11.42578125" style="41"/>
    <col min="9637" max="9637" width="12.42578125" style="41" customWidth="1"/>
    <col min="9638" max="9892" width="11.42578125" style="41"/>
    <col min="9893" max="9893" width="12.42578125" style="41" customWidth="1"/>
    <col min="9894" max="10148" width="11.42578125" style="41"/>
    <col min="10149" max="10149" width="12.42578125" style="41" customWidth="1"/>
    <col min="10150" max="10404" width="11.42578125" style="41"/>
    <col min="10405" max="10405" width="12.42578125" style="41" customWidth="1"/>
    <col min="10406" max="10660" width="11.42578125" style="41"/>
    <col min="10661" max="10661" width="12.42578125" style="41" customWidth="1"/>
    <col min="10662" max="10916" width="11.42578125" style="41"/>
    <col min="10917" max="10917" width="12.42578125" style="41" customWidth="1"/>
    <col min="10918" max="11172" width="11.42578125" style="41"/>
    <col min="11173" max="11173" width="12.42578125" style="41" customWidth="1"/>
    <col min="11174" max="11428" width="11.42578125" style="41"/>
    <col min="11429" max="11429" width="12.42578125" style="41" customWidth="1"/>
    <col min="11430" max="11684" width="11.42578125" style="41"/>
    <col min="11685" max="11685" width="12.42578125" style="41" customWidth="1"/>
    <col min="11686" max="11940" width="11.42578125" style="41"/>
    <col min="11941" max="11941" width="12.42578125" style="41" customWidth="1"/>
    <col min="11942" max="12196" width="11.42578125" style="41"/>
    <col min="12197" max="12197" width="12.42578125" style="41" customWidth="1"/>
    <col min="12198" max="12452" width="11.42578125" style="41"/>
    <col min="12453" max="12453" width="12.42578125" style="41" customWidth="1"/>
    <col min="12454" max="12708" width="11.42578125" style="41"/>
    <col min="12709" max="12709" width="12.42578125" style="41" customWidth="1"/>
    <col min="12710" max="12964" width="11.42578125" style="41"/>
    <col min="12965" max="12965" width="12.42578125" style="41" customWidth="1"/>
    <col min="12966" max="13220" width="11.42578125" style="41"/>
    <col min="13221" max="13221" width="12.42578125" style="41" customWidth="1"/>
    <col min="13222" max="13476" width="11.42578125" style="41"/>
    <col min="13477" max="13477" width="12.42578125" style="41" customWidth="1"/>
    <col min="13478" max="13732" width="11.42578125" style="41"/>
    <col min="13733" max="13733" width="12.42578125" style="41" customWidth="1"/>
    <col min="13734" max="13988" width="11.42578125" style="41"/>
    <col min="13989" max="13989" width="12.42578125" style="41" customWidth="1"/>
    <col min="13990" max="14244" width="11.42578125" style="41"/>
    <col min="14245" max="14245" width="12.42578125" style="41" customWidth="1"/>
    <col min="14246" max="14500" width="11.42578125" style="41"/>
    <col min="14501" max="14501" width="12.42578125" style="41" customWidth="1"/>
    <col min="14502" max="14756" width="11.42578125" style="41"/>
    <col min="14757" max="14757" width="12.42578125" style="41" customWidth="1"/>
    <col min="14758" max="15012" width="11.42578125" style="41"/>
    <col min="15013" max="15013" width="12.42578125" style="41" customWidth="1"/>
    <col min="15014" max="15268" width="11.42578125" style="41"/>
    <col min="15269" max="15269" width="12.42578125" style="41" customWidth="1"/>
    <col min="15270" max="15524" width="11.42578125" style="41"/>
    <col min="15525" max="15525" width="12.42578125" style="41" customWidth="1"/>
    <col min="15526" max="15780" width="11.42578125" style="41"/>
    <col min="15781" max="15781" width="12.42578125" style="41" customWidth="1"/>
    <col min="15782" max="16036" width="11.42578125" style="41"/>
    <col min="16037" max="16037" width="12.42578125" style="41" customWidth="1"/>
    <col min="16038" max="16384" width="11.42578125" style="41"/>
  </cols>
  <sheetData>
    <row r="1" spans="1:31" s="1" customFormat="1" ht="30" customHeight="1">
      <c r="A1" s="153" t="s">
        <v>78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</row>
    <row r="2" spans="1:31" s="1" customFormat="1" ht="1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1" s="1" customFormat="1" ht="15" customHeight="1">
      <c r="A3" s="22"/>
      <c r="B3" s="85">
        <v>1</v>
      </c>
      <c r="C3" s="86" t="s">
        <v>0</v>
      </c>
      <c r="D3" s="87">
        <v>5</v>
      </c>
      <c r="E3" s="86" t="s">
        <v>4</v>
      </c>
      <c r="F3" s="84" t="s">
        <v>0</v>
      </c>
      <c r="G3" s="154" t="s">
        <v>63</v>
      </c>
      <c r="H3" s="155"/>
      <c r="I3" s="82" t="s">
        <v>1</v>
      </c>
      <c r="J3" s="157" t="s">
        <v>64</v>
      </c>
      <c r="K3" s="157"/>
      <c r="L3" s="155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1" s="1" customFormat="1" ht="15" customHeight="1">
      <c r="A4" s="22"/>
      <c r="B4" s="88">
        <v>2</v>
      </c>
      <c r="C4" s="86" t="s">
        <v>1</v>
      </c>
      <c r="D4" s="89">
        <v>6</v>
      </c>
      <c r="E4" s="86" t="s">
        <v>5</v>
      </c>
      <c r="F4" s="83" t="s">
        <v>2</v>
      </c>
      <c r="G4" s="156"/>
      <c r="H4" s="155"/>
      <c r="I4" s="81" t="s">
        <v>4</v>
      </c>
      <c r="J4" s="157"/>
      <c r="K4" s="157"/>
      <c r="L4" s="155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1" s="1" customFormat="1" ht="15" customHeight="1">
      <c r="A5" s="22"/>
      <c r="B5" s="90">
        <v>3</v>
      </c>
      <c r="C5" s="86" t="s">
        <v>2</v>
      </c>
      <c r="D5" s="108"/>
      <c r="E5" s="93"/>
      <c r="F5" s="106" t="s">
        <v>3</v>
      </c>
      <c r="G5" s="156"/>
      <c r="H5" s="155"/>
      <c r="I5" s="91"/>
      <c r="J5" s="155"/>
      <c r="K5" s="155"/>
      <c r="L5" s="155"/>
      <c r="U5" s="23"/>
      <c r="V5" s="23"/>
      <c r="W5" s="23"/>
      <c r="X5" s="23"/>
      <c r="Y5" s="23"/>
      <c r="Z5" s="23"/>
      <c r="AA5" s="23"/>
      <c r="AB5" s="23"/>
      <c r="AC5" s="23"/>
      <c r="AD5" s="23"/>
    </row>
    <row r="6" spans="1:31" s="1" customFormat="1" ht="15" customHeight="1">
      <c r="A6" s="22"/>
      <c r="B6" s="92">
        <v>4</v>
      </c>
      <c r="C6" s="86" t="s">
        <v>3</v>
      </c>
      <c r="D6" s="109"/>
      <c r="E6" s="93"/>
      <c r="F6" s="107" t="s">
        <v>5</v>
      </c>
      <c r="G6" s="156"/>
      <c r="H6" s="155"/>
      <c r="I6" s="91"/>
      <c r="J6" s="93"/>
      <c r="K6" s="86"/>
      <c r="L6" s="86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1" s="1" customFormat="1" ht="15" customHeight="1">
      <c r="A7" s="22"/>
      <c r="D7" s="22"/>
      <c r="E7" s="69"/>
      <c r="F7" s="68"/>
      <c r="G7" s="68"/>
      <c r="H7" s="68"/>
      <c r="I7" s="68"/>
      <c r="J7" s="68"/>
      <c r="K7" s="22"/>
      <c r="U7" s="23"/>
      <c r="V7" s="23"/>
      <c r="W7" s="23"/>
      <c r="X7" s="23"/>
      <c r="Y7" s="23"/>
      <c r="Z7" s="23"/>
      <c r="AA7" s="23"/>
      <c r="AB7" s="23"/>
      <c r="AC7" s="23"/>
      <c r="AD7" s="23"/>
    </row>
    <row r="8" spans="1:31" s="1" customFormat="1" ht="15" customHeight="1"/>
    <row r="9" spans="1:31" s="27" customFormat="1" ht="15" customHeight="1">
      <c r="A9" s="158" t="s">
        <v>25</v>
      </c>
      <c r="B9" s="110" t="s">
        <v>68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 t="s">
        <v>69</v>
      </c>
      <c r="W9" s="110"/>
      <c r="X9" s="110"/>
      <c r="Y9" s="110"/>
      <c r="Z9" s="110"/>
      <c r="AA9" s="110"/>
      <c r="AB9" s="110"/>
      <c r="AC9" s="110"/>
      <c r="AD9" s="110"/>
      <c r="AE9" s="110"/>
    </row>
    <row r="10" spans="1:31" s="27" customFormat="1" ht="15" customHeight="1">
      <c r="A10" s="158"/>
      <c r="B10" s="80">
        <v>12</v>
      </c>
      <c r="C10" s="80">
        <v>13</v>
      </c>
      <c r="D10" s="80">
        <v>14</v>
      </c>
      <c r="E10" s="80">
        <v>15</v>
      </c>
      <c r="F10" s="80">
        <v>16</v>
      </c>
      <c r="G10" s="80">
        <v>17</v>
      </c>
      <c r="H10" s="80">
        <v>18</v>
      </c>
      <c r="I10" s="80">
        <v>19</v>
      </c>
      <c r="J10" s="80">
        <v>20</v>
      </c>
      <c r="K10" s="80">
        <v>21</v>
      </c>
      <c r="L10" s="80">
        <v>22</v>
      </c>
      <c r="M10" s="80">
        <v>23</v>
      </c>
      <c r="N10" s="80">
        <v>24</v>
      </c>
      <c r="O10" s="80">
        <v>25</v>
      </c>
      <c r="P10" s="80">
        <v>26</v>
      </c>
      <c r="Q10" s="80">
        <v>27</v>
      </c>
      <c r="R10" s="80">
        <v>28</v>
      </c>
      <c r="S10" s="80">
        <v>29</v>
      </c>
      <c r="T10" s="80">
        <v>30</v>
      </c>
      <c r="U10" s="80">
        <v>31</v>
      </c>
      <c r="V10" s="80">
        <v>1</v>
      </c>
      <c r="W10" s="80">
        <v>2</v>
      </c>
      <c r="X10" s="80">
        <v>3</v>
      </c>
      <c r="Y10" s="80">
        <v>4</v>
      </c>
      <c r="Z10" s="80">
        <v>5</v>
      </c>
      <c r="AA10" s="80">
        <v>6</v>
      </c>
      <c r="AB10" s="80">
        <v>7</v>
      </c>
      <c r="AC10" s="80">
        <v>8</v>
      </c>
      <c r="AD10" s="80">
        <v>9</v>
      </c>
      <c r="AE10" s="80">
        <v>10</v>
      </c>
    </row>
    <row r="11" spans="1:31" s="27" customFormat="1" ht="15" customHeight="1">
      <c r="A11" s="158"/>
      <c r="B11" s="80" t="s">
        <v>58</v>
      </c>
      <c r="C11" s="80" t="s">
        <v>59</v>
      </c>
      <c r="D11" s="80" t="s">
        <v>60</v>
      </c>
      <c r="E11" s="80" t="s">
        <v>61</v>
      </c>
      <c r="F11" s="80" t="s">
        <v>62</v>
      </c>
      <c r="G11" s="80" t="s">
        <v>56</v>
      </c>
      <c r="H11" s="80" t="s">
        <v>57</v>
      </c>
      <c r="I11" s="80" t="s">
        <v>58</v>
      </c>
      <c r="J11" s="80" t="s">
        <v>59</v>
      </c>
      <c r="K11" s="80" t="s">
        <v>60</v>
      </c>
      <c r="L11" s="80" t="s">
        <v>61</v>
      </c>
      <c r="M11" s="80" t="s">
        <v>62</v>
      </c>
      <c r="N11" s="80" t="s">
        <v>56</v>
      </c>
      <c r="O11" s="80" t="s">
        <v>57</v>
      </c>
      <c r="P11" s="80" t="s">
        <v>58</v>
      </c>
      <c r="Q11" s="80" t="s">
        <v>59</v>
      </c>
      <c r="R11" s="80" t="s">
        <v>60</v>
      </c>
      <c r="S11" s="80" t="s">
        <v>61</v>
      </c>
      <c r="T11" s="80" t="s">
        <v>62</v>
      </c>
      <c r="U11" s="80" t="s">
        <v>56</v>
      </c>
      <c r="V11" s="80" t="s">
        <v>57</v>
      </c>
      <c r="W11" s="80" t="s">
        <v>58</v>
      </c>
      <c r="X11" s="80" t="s">
        <v>59</v>
      </c>
      <c r="Y11" s="80" t="s">
        <v>60</v>
      </c>
      <c r="Z11" s="80" t="s">
        <v>61</v>
      </c>
      <c r="AA11" s="80" t="s">
        <v>62</v>
      </c>
      <c r="AB11" s="80" t="s">
        <v>56</v>
      </c>
      <c r="AC11" s="80" t="s">
        <v>57</v>
      </c>
      <c r="AD11" s="80" t="s">
        <v>58</v>
      </c>
      <c r="AE11" s="80" t="s">
        <v>59</v>
      </c>
    </row>
    <row r="12" spans="1:31" s="24" customFormat="1" ht="15" customHeight="1">
      <c r="A12" s="160" t="s">
        <v>33</v>
      </c>
      <c r="B12" s="45" t="s">
        <v>1</v>
      </c>
      <c r="C12" s="58" t="s">
        <v>71</v>
      </c>
      <c r="D12" s="45" t="s">
        <v>1</v>
      </c>
      <c r="E12" s="44" t="s">
        <v>0</v>
      </c>
      <c r="F12" s="55" t="s">
        <v>74</v>
      </c>
      <c r="G12" s="46" t="s">
        <v>2</v>
      </c>
      <c r="H12" s="45" t="s">
        <v>1</v>
      </c>
      <c r="I12" s="4" t="s">
        <v>4</v>
      </c>
      <c r="J12" s="45" t="s">
        <v>1</v>
      </c>
      <c r="K12" s="54" t="s">
        <v>75</v>
      </c>
      <c r="L12" s="45" t="s">
        <v>1</v>
      </c>
      <c r="M12" s="56" t="s">
        <v>72</v>
      </c>
      <c r="N12" s="45" t="s">
        <v>1</v>
      </c>
      <c r="O12" s="44" t="s">
        <v>0</v>
      </c>
      <c r="P12" s="45" t="s">
        <v>1</v>
      </c>
      <c r="Q12" s="58" t="s">
        <v>71</v>
      </c>
      <c r="R12" s="47" t="s">
        <v>3</v>
      </c>
      <c r="S12" s="54" t="s">
        <v>75</v>
      </c>
      <c r="T12" s="45" t="s">
        <v>1</v>
      </c>
      <c r="U12" s="57" t="s">
        <v>70</v>
      </c>
      <c r="V12" s="45" t="s">
        <v>1</v>
      </c>
      <c r="W12" s="46" t="s">
        <v>2</v>
      </c>
      <c r="X12" s="94" t="s">
        <v>5</v>
      </c>
      <c r="Y12" s="45" t="s">
        <v>1</v>
      </c>
      <c r="Z12" s="44" t="s">
        <v>0</v>
      </c>
      <c r="AA12" s="47" t="s">
        <v>3</v>
      </c>
      <c r="AB12" s="55" t="s">
        <v>74</v>
      </c>
      <c r="AC12" s="46" t="s">
        <v>2</v>
      </c>
      <c r="AD12" s="45" t="s">
        <v>1</v>
      </c>
      <c r="AE12" s="94" t="s">
        <v>5</v>
      </c>
    </row>
    <row r="13" spans="1:31" s="25" customFormat="1" ht="15" customHeight="1">
      <c r="A13" s="160"/>
      <c r="B13" s="46" t="s">
        <v>2</v>
      </c>
      <c r="C13" s="45" t="s">
        <v>1</v>
      </c>
      <c r="D13" s="58" t="s">
        <v>71</v>
      </c>
      <c r="E13" s="45" t="s">
        <v>1</v>
      </c>
      <c r="F13" s="44" t="s">
        <v>0</v>
      </c>
      <c r="G13" s="55" t="s">
        <v>74</v>
      </c>
      <c r="H13" s="46" t="s">
        <v>2</v>
      </c>
      <c r="I13" s="45" t="s">
        <v>1</v>
      </c>
      <c r="J13" s="4" t="s">
        <v>4</v>
      </c>
      <c r="K13" s="45" t="s">
        <v>1</v>
      </c>
      <c r="L13" s="54" t="s">
        <v>75</v>
      </c>
      <c r="M13" s="45" t="s">
        <v>1</v>
      </c>
      <c r="N13" s="56" t="s">
        <v>72</v>
      </c>
      <c r="O13" s="45" t="s">
        <v>1</v>
      </c>
      <c r="P13" s="44" t="s">
        <v>0</v>
      </c>
      <c r="Q13" s="45" t="s">
        <v>1</v>
      </c>
      <c r="R13" s="46" t="s">
        <v>2</v>
      </c>
      <c r="S13" s="47" t="s">
        <v>3</v>
      </c>
      <c r="T13" s="54" t="s">
        <v>75</v>
      </c>
      <c r="U13" s="45" t="s">
        <v>1</v>
      </c>
      <c r="V13" s="44" t="s">
        <v>0</v>
      </c>
      <c r="W13" s="45" t="s">
        <v>1</v>
      </c>
      <c r="X13" s="46" t="s">
        <v>2</v>
      </c>
      <c r="Y13" s="53" t="s">
        <v>73</v>
      </c>
      <c r="Z13" s="45" t="s">
        <v>1</v>
      </c>
      <c r="AA13" s="44" t="s">
        <v>0</v>
      </c>
      <c r="AB13" s="56" t="s">
        <v>72</v>
      </c>
      <c r="AC13" s="55" t="s">
        <v>74</v>
      </c>
      <c r="AD13" s="46" t="s">
        <v>2</v>
      </c>
      <c r="AE13" s="45" t="s">
        <v>1</v>
      </c>
    </row>
    <row r="14" spans="1:31" s="24" customFormat="1" ht="15" customHeight="1">
      <c r="A14" s="159" t="s">
        <v>32</v>
      </c>
      <c r="B14" s="45" t="s">
        <v>1</v>
      </c>
      <c r="C14" s="46" t="s">
        <v>2</v>
      </c>
      <c r="D14" s="45" t="s">
        <v>1</v>
      </c>
      <c r="E14" s="58" t="s">
        <v>71</v>
      </c>
      <c r="F14" s="45" t="s">
        <v>1</v>
      </c>
      <c r="G14" s="44" t="s">
        <v>0</v>
      </c>
      <c r="H14" s="55" t="s">
        <v>74</v>
      </c>
      <c r="I14" s="46" t="s">
        <v>2</v>
      </c>
      <c r="J14" s="45" t="s">
        <v>1</v>
      </c>
      <c r="K14" s="4" t="s">
        <v>4</v>
      </c>
      <c r="L14" s="45" t="s">
        <v>1</v>
      </c>
      <c r="M14" s="54" t="s">
        <v>75</v>
      </c>
      <c r="N14" s="45" t="s">
        <v>1</v>
      </c>
      <c r="O14" s="56" t="s">
        <v>72</v>
      </c>
      <c r="P14" s="45" t="s">
        <v>1</v>
      </c>
      <c r="Q14" s="44" t="s">
        <v>0</v>
      </c>
      <c r="R14" s="45" t="s">
        <v>1</v>
      </c>
      <c r="S14" s="58" t="s">
        <v>71</v>
      </c>
      <c r="T14" s="47" t="s">
        <v>3</v>
      </c>
      <c r="U14" s="54" t="s">
        <v>75</v>
      </c>
      <c r="V14" s="45" t="s">
        <v>1</v>
      </c>
      <c r="W14" s="57" t="s">
        <v>70</v>
      </c>
      <c r="X14" s="45" t="s">
        <v>1</v>
      </c>
      <c r="Y14" s="46" t="s">
        <v>2</v>
      </c>
      <c r="Z14" s="94" t="s">
        <v>5</v>
      </c>
      <c r="AA14" s="45" t="s">
        <v>1</v>
      </c>
      <c r="AB14" s="44" t="s">
        <v>0</v>
      </c>
      <c r="AC14" s="47" t="s">
        <v>3</v>
      </c>
      <c r="AD14" s="55" t="s">
        <v>74</v>
      </c>
      <c r="AE14" s="46" t="s">
        <v>2</v>
      </c>
    </row>
    <row r="15" spans="1:31" s="25" customFormat="1" ht="15" customHeight="1">
      <c r="A15" s="159"/>
      <c r="B15" s="57" t="s">
        <v>70</v>
      </c>
      <c r="C15" s="45" t="s">
        <v>1</v>
      </c>
      <c r="D15" s="46" t="s">
        <v>2</v>
      </c>
      <c r="E15" s="45" t="s">
        <v>1</v>
      </c>
      <c r="F15" s="58" t="s">
        <v>71</v>
      </c>
      <c r="G15" s="45" t="s">
        <v>1</v>
      </c>
      <c r="H15" s="44" t="s">
        <v>0</v>
      </c>
      <c r="I15" s="55" t="s">
        <v>74</v>
      </c>
      <c r="J15" s="46" t="s">
        <v>2</v>
      </c>
      <c r="K15" s="45" t="s">
        <v>1</v>
      </c>
      <c r="L15" s="4" t="s">
        <v>4</v>
      </c>
      <c r="M15" s="45" t="s">
        <v>1</v>
      </c>
      <c r="N15" s="54" t="s">
        <v>75</v>
      </c>
      <c r="O15" s="45" t="s">
        <v>1</v>
      </c>
      <c r="P15" s="56" t="s">
        <v>72</v>
      </c>
      <c r="Q15" s="45" t="s">
        <v>1</v>
      </c>
      <c r="R15" s="44" t="s">
        <v>0</v>
      </c>
      <c r="S15" s="45" t="s">
        <v>1</v>
      </c>
      <c r="T15" s="46" t="s">
        <v>2</v>
      </c>
      <c r="U15" s="47" t="s">
        <v>3</v>
      </c>
      <c r="V15" s="54" t="s">
        <v>75</v>
      </c>
      <c r="W15" s="45" t="s">
        <v>1</v>
      </c>
      <c r="X15" s="44" t="s">
        <v>0</v>
      </c>
      <c r="Y15" s="45" t="s">
        <v>1</v>
      </c>
      <c r="Z15" s="46" t="s">
        <v>2</v>
      </c>
      <c r="AA15" s="53" t="s">
        <v>73</v>
      </c>
      <c r="AB15" s="45" t="s">
        <v>1</v>
      </c>
      <c r="AC15" s="44" t="s">
        <v>0</v>
      </c>
      <c r="AD15" s="56" t="s">
        <v>72</v>
      </c>
      <c r="AE15" s="55" t="s">
        <v>74</v>
      </c>
    </row>
    <row r="16" spans="1:31" s="24" customFormat="1" ht="15" customHeight="1">
      <c r="A16" s="159" t="s">
        <v>34</v>
      </c>
      <c r="B16" s="45" t="s">
        <v>1</v>
      </c>
      <c r="C16" s="57" t="s">
        <v>70</v>
      </c>
      <c r="D16" s="45" t="s">
        <v>1</v>
      </c>
      <c r="E16" s="46" t="s">
        <v>2</v>
      </c>
      <c r="F16" s="45" t="s">
        <v>1</v>
      </c>
      <c r="G16" s="58" t="s">
        <v>71</v>
      </c>
      <c r="H16" s="45" t="s">
        <v>1</v>
      </c>
      <c r="I16" s="44" t="s">
        <v>0</v>
      </c>
      <c r="J16" s="55" t="s">
        <v>74</v>
      </c>
      <c r="K16" s="46" t="s">
        <v>2</v>
      </c>
      <c r="L16" s="45" t="s">
        <v>1</v>
      </c>
      <c r="M16" s="4" t="s">
        <v>4</v>
      </c>
      <c r="N16" s="45" t="s">
        <v>1</v>
      </c>
      <c r="O16" s="54" t="s">
        <v>75</v>
      </c>
      <c r="P16" s="45" t="s">
        <v>1</v>
      </c>
      <c r="Q16" s="56" t="s">
        <v>72</v>
      </c>
      <c r="R16" s="45" t="s">
        <v>1</v>
      </c>
      <c r="S16" s="44" t="s">
        <v>0</v>
      </c>
      <c r="T16" s="45" t="s">
        <v>1</v>
      </c>
      <c r="U16" s="58" t="s">
        <v>71</v>
      </c>
      <c r="V16" s="47" t="s">
        <v>3</v>
      </c>
      <c r="W16" s="54" t="s">
        <v>75</v>
      </c>
      <c r="X16" s="45" t="s">
        <v>1</v>
      </c>
      <c r="Y16" s="57" t="s">
        <v>70</v>
      </c>
      <c r="Z16" s="45" t="s">
        <v>1</v>
      </c>
      <c r="AA16" s="46" t="s">
        <v>2</v>
      </c>
      <c r="AB16" s="94" t="s">
        <v>5</v>
      </c>
      <c r="AC16" s="45" t="s">
        <v>1</v>
      </c>
      <c r="AD16" s="44" t="s">
        <v>0</v>
      </c>
      <c r="AE16" s="47" t="s">
        <v>3</v>
      </c>
    </row>
    <row r="17" spans="1:31" s="25" customFormat="1" ht="15" customHeight="1">
      <c r="A17" s="159"/>
      <c r="B17" s="4" t="s">
        <v>4</v>
      </c>
      <c r="C17" s="45" t="s">
        <v>1</v>
      </c>
      <c r="D17" s="57" t="s">
        <v>70</v>
      </c>
      <c r="E17" s="45" t="s">
        <v>1</v>
      </c>
      <c r="F17" s="46" t="s">
        <v>2</v>
      </c>
      <c r="G17" s="45" t="s">
        <v>1</v>
      </c>
      <c r="H17" s="58" t="s">
        <v>71</v>
      </c>
      <c r="I17" s="45" t="s">
        <v>1</v>
      </c>
      <c r="J17" s="44" t="s">
        <v>0</v>
      </c>
      <c r="K17" s="55" t="s">
        <v>74</v>
      </c>
      <c r="L17" s="46" t="s">
        <v>2</v>
      </c>
      <c r="M17" s="45" t="s">
        <v>1</v>
      </c>
      <c r="N17" s="44" t="s">
        <v>0</v>
      </c>
      <c r="O17" s="45" t="s">
        <v>1</v>
      </c>
      <c r="P17" s="54" t="s">
        <v>75</v>
      </c>
      <c r="Q17" s="45" t="s">
        <v>1</v>
      </c>
      <c r="R17" s="56" t="s">
        <v>72</v>
      </c>
      <c r="S17" s="45" t="s">
        <v>1</v>
      </c>
      <c r="T17" s="44" t="s">
        <v>0</v>
      </c>
      <c r="U17" s="45" t="s">
        <v>1</v>
      </c>
      <c r="V17" s="46" t="s">
        <v>2</v>
      </c>
      <c r="W17" s="47" t="s">
        <v>3</v>
      </c>
      <c r="X17" s="54" t="s">
        <v>75</v>
      </c>
      <c r="Y17" s="45" t="s">
        <v>1</v>
      </c>
      <c r="Z17" s="44" t="s">
        <v>0</v>
      </c>
      <c r="AA17" s="45" t="s">
        <v>1</v>
      </c>
      <c r="AB17" s="46" t="s">
        <v>2</v>
      </c>
      <c r="AC17" s="53" t="s">
        <v>73</v>
      </c>
      <c r="AD17" s="45" t="s">
        <v>1</v>
      </c>
      <c r="AE17" s="44" t="s">
        <v>0</v>
      </c>
    </row>
    <row r="18" spans="1:31" s="24" customFormat="1" ht="15" customHeight="1">
      <c r="A18" s="159" t="s">
        <v>35</v>
      </c>
      <c r="B18" s="55" t="s">
        <v>74</v>
      </c>
      <c r="C18" s="54" t="s">
        <v>75</v>
      </c>
      <c r="D18" s="45" t="s">
        <v>1</v>
      </c>
      <c r="E18" s="57" t="s">
        <v>70</v>
      </c>
      <c r="F18" s="45" t="s">
        <v>1</v>
      </c>
      <c r="G18" s="46" t="s">
        <v>2</v>
      </c>
      <c r="H18" s="45" t="s">
        <v>1</v>
      </c>
      <c r="I18" s="58" t="s">
        <v>71</v>
      </c>
      <c r="J18" s="45" t="s">
        <v>1</v>
      </c>
      <c r="K18" s="44" t="s">
        <v>0</v>
      </c>
      <c r="L18" s="55" t="s">
        <v>74</v>
      </c>
      <c r="M18" s="46" t="s">
        <v>2</v>
      </c>
      <c r="N18" s="45" t="s">
        <v>1</v>
      </c>
      <c r="O18" s="44" t="s">
        <v>0</v>
      </c>
      <c r="P18" s="45" t="s">
        <v>1</v>
      </c>
      <c r="Q18" s="54" t="s">
        <v>75</v>
      </c>
      <c r="R18" s="45" t="s">
        <v>1</v>
      </c>
      <c r="S18" s="56" t="s">
        <v>72</v>
      </c>
      <c r="T18" s="45" t="s">
        <v>1</v>
      </c>
      <c r="U18" s="44" t="s">
        <v>0</v>
      </c>
      <c r="V18" s="45" t="s">
        <v>1</v>
      </c>
      <c r="W18" s="58" t="s">
        <v>71</v>
      </c>
      <c r="X18" s="47" t="s">
        <v>3</v>
      </c>
      <c r="Y18" s="54" t="s">
        <v>75</v>
      </c>
      <c r="Z18" s="45" t="s">
        <v>1</v>
      </c>
      <c r="AA18" s="57" t="s">
        <v>70</v>
      </c>
      <c r="AB18" s="45" t="s">
        <v>1</v>
      </c>
      <c r="AC18" s="46" t="s">
        <v>2</v>
      </c>
      <c r="AD18" s="94" t="s">
        <v>5</v>
      </c>
      <c r="AE18" s="45" t="s">
        <v>1</v>
      </c>
    </row>
    <row r="19" spans="1:31" s="25" customFormat="1" ht="15" customHeight="1">
      <c r="A19" s="159"/>
      <c r="B19" s="94" t="s">
        <v>5</v>
      </c>
      <c r="C19" s="55" t="s">
        <v>74</v>
      </c>
      <c r="D19" s="4" t="s">
        <v>4</v>
      </c>
      <c r="E19" s="45" t="s">
        <v>1</v>
      </c>
      <c r="F19" s="57" t="s">
        <v>70</v>
      </c>
      <c r="G19" s="45" t="s">
        <v>1</v>
      </c>
      <c r="H19" s="46" t="s">
        <v>2</v>
      </c>
      <c r="I19" s="45" t="s">
        <v>1</v>
      </c>
      <c r="J19" s="58" t="s">
        <v>71</v>
      </c>
      <c r="K19" s="45" t="s">
        <v>1</v>
      </c>
      <c r="L19" s="44" t="s">
        <v>0</v>
      </c>
      <c r="M19" s="55" t="s">
        <v>74</v>
      </c>
      <c r="N19" s="46" t="s">
        <v>2</v>
      </c>
      <c r="O19" s="45" t="s">
        <v>1</v>
      </c>
      <c r="P19" s="44" t="s">
        <v>0</v>
      </c>
      <c r="Q19" s="45" t="s">
        <v>1</v>
      </c>
      <c r="R19" s="54" t="s">
        <v>75</v>
      </c>
      <c r="S19" s="45" t="s">
        <v>1</v>
      </c>
      <c r="T19" s="56" t="s">
        <v>72</v>
      </c>
      <c r="U19" s="45" t="s">
        <v>1</v>
      </c>
      <c r="V19" s="44" t="s">
        <v>0</v>
      </c>
      <c r="W19" s="45" t="s">
        <v>1</v>
      </c>
      <c r="X19" s="46" t="s">
        <v>2</v>
      </c>
      <c r="Y19" s="47" t="s">
        <v>3</v>
      </c>
      <c r="Z19" s="54" t="s">
        <v>75</v>
      </c>
      <c r="AA19" s="45" t="s">
        <v>1</v>
      </c>
      <c r="AB19" s="44" t="s">
        <v>0</v>
      </c>
      <c r="AC19" s="45" t="s">
        <v>1</v>
      </c>
      <c r="AD19" s="46" t="s">
        <v>2</v>
      </c>
      <c r="AE19" s="53" t="s">
        <v>73</v>
      </c>
    </row>
    <row r="20" spans="1:31" s="24" customFormat="1" ht="15" customHeight="1">
      <c r="A20" s="159" t="s">
        <v>26</v>
      </c>
      <c r="B20" s="45" t="s">
        <v>1</v>
      </c>
      <c r="C20" s="94" t="s">
        <v>5</v>
      </c>
      <c r="D20" s="55" t="s">
        <v>74</v>
      </c>
      <c r="E20" s="54" t="s">
        <v>75</v>
      </c>
      <c r="F20" s="45" t="s">
        <v>1</v>
      </c>
      <c r="G20" s="57" t="s">
        <v>70</v>
      </c>
      <c r="H20" s="45" t="s">
        <v>1</v>
      </c>
      <c r="I20" s="46" t="s">
        <v>2</v>
      </c>
      <c r="J20" s="45" t="s">
        <v>1</v>
      </c>
      <c r="K20" s="58" t="s">
        <v>71</v>
      </c>
      <c r="L20" s="45" t="s">
        <v>1</v>
      </c>
      <c r="M20" s="44" t="s">
        <v>0</v>
      </c>
      <c r="N20" s="55" t="s">
        <v>74</v>
      </c>
      <c r="O20" s="46" t="s">
        <v>2</v>
      </c>
      <c r="P20" s="45" t="s">
        <v>1</v>
      </c>
      <c r="Q20" s="53" t="s">
        <v>73</v>
      </c>
      <c r="R20" s="45" t="s">
        <v>1</v>
      </c>
      <c r="S20" s="54" t="s">
        <v>75</v>
      </c>
      <c r="T20" s="45" t="s">
        <v>1</v>
      </c>
      <c r="U20" s="56" t="s">
        <v>72</v>
      </c>
      <c r="V20" s="45" t="s">
        <v>1</v>
      </c>
      <c r="W20" s="44" t="s">
        <v>0</v>
      </c>
      <c r="X20" s="45" t="s">
        <v>1</v>
      </c>
      <c r="Y20" s="58" t="s">
        <v>71</v>
      </c>
      <c r="Z20" s="47" t="s">
        <v>3</v>
      </c>
      <c r="AA20" s="54" t="s">
        <v>75</v>
      </c>
      <c r="AB20" s="45" t="s">
        <v>1</v>
      </c>
      <c r="AC20" s="57" t="s">
        <v>70</v>
      </c>
      <c r="AD20" s="45" t="s">
        <v>1</v>
      </c>
      <c r="AE20" s="46" t="s">
        <v>2</v>
      </c>
    </row>
    <row r="21" spans="1:31" s="25" customFormat="1" ht="15" customHeight="1">
      <c r="A21" s="159"/>
      <c r="B21" s="46" t="s">
        <v>2</v>
      </c>
      <c r="C21" s="45" t="s">
        <v>1</v>
      </c>
      <c r="D21" s="94" t="s">
        <v>5</v>
      </c>
      <c r="E21" s="55" t="s">
        <v>74</v>
      </c>
      <c r="F21" s="4" t="s">
        <v>4</v>
      </c>
      <c r="G21" s="45" t="s">
        <v>1</v>
      </c>
      <c r="H21" s="57" t="s">
        <v>70</v>
      </c>
      <c r="I21" s="45" t="s">
        <v>1</v>
      </c>
      <c r="J21" s="46" t="s">
        <v>2</v>
      </c>
      <c r="K21" s="45" t="s">
        <v>1</v>
      </c>
      <c r="L21" s="58" t="s">
        <v>71</v>
      </c>
      <c r="M21" s="45" t="s">
        <v>1</v>
      </c>
      <c r="N21" s="44" t="s">
        <v>0</v>
      </c>
      <c r="O21" s="55" t="s">
        <v>74</v>
      </c>
      <c r="P21" s="46" t="s">
        <v>2</v>
      </c>
      <c r="Q21" s="45" t="s">
        <v>1</v>
      </c>
      <c r="R21" s="53" t="s">
        <v>73</v>
      </c>
      <c r="S21" s="45" t="s">
        <v>1</v>
      </c>
      <c r="T21" s="54" t="s">
        <v>75</v>
      </c>
      <c r="U21" s="45" t="s">
        <v>1</v>
      </c>
      <c r="V21" s="56" t="s">
        <v>72</v>
      </c>
      <c r="W21" s="45" t="s">
        <v>1</v>
      </c>
      <c r="X21" s="44" t="s">
        <v>0</v>
      </c>
      <c r="Y21" s="45" t="s">
        <v>1</v>
      </c>
      <c r="Z21" s="46" t="s">
        <v>2</v>
      </c>
      <c r="AA21" s="47" t="s">
        <v>3</v>
      </c>
      <c r="AB21" s="54" t="s">
        <v>75</v>
      </c>
      <c r="AC21" s="45" t="s">
        <v>1</v>
      </c>
      <c r="AD21" s="44" t="s">
        <v>0</v>
      </c>
      <c r="AE21" s="45" t="s">
        <v>1</v>
      </c>
    </row>
    <row r="22" spans="1:31" s="24" customFormat="1" ht="15" customHeight="1">
      <c r="A22" s="159" t="s">
        <v>42</v>
      </c>
      <c r="B22" s="55" t="s">
        <v>74</v>
      </c>
      <c r="C22" s="46" t="s">
        <v>2</v>
      </c>
      <c r="D22" s="45" t="s">
        <v>1</v>
      </c>
      <c r="E22" s="94" t="s">
        <v>5</v>
      </c>
      <c r="F22" s="55" t="s">
        <v>74</v>
      </c>
      <c r="G22" s="54" t="s">
        <v>75</v>
      </c>
      <c r="H22" s="45" t="s">
        <v>1</v>
      </c>
      <c r="I22" s="57" t="s">
        <v>70</v>
      </c>
      <c r="J22" s="45" t="s">
        <v>1</v>
      </c>
      <c r="K22" s="46" t="s">
        <v>2</v>
      </c>
      <c r="L22" s="45" t="s">
        <v>1</v>
      </c>
      <c r="M22" s="58" t="s">
        <v>71</v>
      </c>
      <c r="N22" s="45" t="s">
        <v>1</v>
      </c>
      <c r="O22" s="44" t="s">
        <v>0</v>
      </c>
      <c r="P22" s="55" t="s">
        <v>74</v>
      </c>
      <c r="Q22" s="46" t="s">
        <v>2</v>
      </c>
      <c r="R22" s="45" t="s">
        <v>1</v>
      </c>
      <c r="S22" s="53" t="s">
        <v>73</v>
      </c>
      <c r="T22" s="45" t="s">
        <v>1</v>
      </c>
      <c r="U22" s="54" t="s">
        <v>75</v>
      </c>
      <c r="V22" s="45" t="s">
        <v>1</v>
      </c>
      <c r="W22" s="56" t="s">
        <v>72</v>
      </c>
      <c r="X22" s="45" t="s">
        <v>1</v>
      </c>
      <c r="Y22" s="44" t="s">
        <v>0</v>
      </c>
      <c r="Z22" s="45" t="s">
        <v>1</v>
      </c>
      <c r="AA22" s="58" t="s">
        <v>71</v>
      </c>
      <c r="AB22" s="47" t="s">
        <v>3</v>
      </c>
      <c r="AC22" s="54" t="s">
        <v>75</v>
      </c>
      <c r="AD22" s="45" t="s">
        <v>1</v>
      </c>
      <c r="AE22" s="57" t="s">
        <v>70</v>
      </c>
    </row>
    <row r="23" spans="1:31" s="25" customFormat="1" ht="15" customHeight="1">
      <c r="A23" s="159"/>
      <c r="B23" s="46" t="s">
        <v>2</v>
      </c>
      <c r="C23" s="45" t="s">
        <v>1</v>
      </c>
      <c r="D23" s="46" t="s">
        <v>2</v>
      </c>
      <c r="E23" s="45" t="s">
        <v>1</v>
      </c>
      <c r="F23" s="94" t="s">
        <v>5</v>
      </c>
      <c r="G23" s="55" t="s">
        <v>74</v>
      </c>
      <c r="H23" s="4" t="s">
        <v>4</v>
      </c>
      <c r="I23" s="45" t="s">
        <v>1</v>
      </c>
      <c r="J23" s="57" t="s">
        <v>70</v>
      </c>
      <c r="K23" s="45" t="s">
        <v>1</v>
      </c>
      <c r="L23" s="46" t="s">
        <v>2</v>
      </c>
      <c r="M23" s="45" t="s">
        <v>1</v>
      </c>
      <c r="N23" s="58" t="s">
        <v>71</v>
      </c>
      <c r="O23" s="45" t="s">
        <v>1</v>
      </c>
      <c r="P23" s="44" t="s">
        <v>0</v>
      </c>
      <c r="Q23" s="55" t="s">
        <v>74</v>
      </c>
      <c r="R23" s="46" t="s">
        <v>2</v>
      </c>
      <c r="S23" s="45" t="s">
        <v>1</v>
      </c>
      <c r="T23" s="53" t="s">
        <v>73</v>
      </c>
      <c r="U23" s="45" t="s">
        <v>1</v>
      </c>
      <c r="V23" s="54" t="s">
        <v>75</v>
      </c>
      <c r="W23" s="45" t="s">
        <v>1</v>
      </c>
      <c r="X23" s="56" t="s">
        <v>72</v>
      </c>
      <c r="Y23" s="45" t="s">
        <v>1</v>
      </c>
      <c r="Z23" s="44" t="s">
        <v>0</v>
      </c>
      <c r="AA23" s="45" t="s">
        <v>1</v>
      </c>
      <c r="AB23" s="46" t="s">
        <v>2</v>
      </c>
      <c r="AC23" s="47" t="s">
        <v>3</v>
      </c>
      <c r="AD23" s="54" t="s">
        <v>75</v>
      </c>
      <c r="AE23" s="45" t="s">
        <v>1</v>
      </c>
    </row>
    <row r="24" spans="1:31" s="24" customFormat="1" ht="15" customHeight="1">
      <c r="A24" s="159" t="s">
        <v>43</v>
      </c>
      <c r="B24" s="44" t="s">
        <v>0</v>
      </c>
      <c r="C24" s="46" t="s">
        <v>2</v>
      </c>
      <c r="D24" s="55" t="s">
        <v>74</v>
      </c>
      <c r="E24" s="46" t="s">
        <v>2</v>
      </c>
      <c r="F24" s="45" t="s">
        <v>1</v>
      </c>
      <c r="G24" s="94" t="s">
        <v>5</v>
      </c>
      <c r="H24" s="55" t="s">
        <v>74</v>
      </c>
      <c r="I24" s="54" t="s">
        <v>75</v>
      </c>
      <c r="J24" s="45" t="s">
        <v>1</v>
      </c>
      <c r="K24" s="57" t="s">
        <v>70</v>
      </c>
      <c r="L24" s="45" t="s">
        <v>1</v>
      </c>
      <c r="M24" s="46" t="s">
        <v>2</v>
      </c>
      <c r="N24" s="45" t="s">
        <v>1</v>
      </c>
      <c r="O24" s="58" t="s">
        <v>71</v>
      </c>
      <c r="P24" s="45" t="s">
        <v>1</v>
      </c>
      <c r="Q24" s="44" t="s">
        <v>0</v>
      </c>
      <c r="R24" s="55" t="s">
        <v>74</v>
      </c>
      <c r="S24" s="46" t="s">
        <v>2</v>
      </c>
      <c r="T24" s="45" t="s">
        <v>1</v>
      </c>
      <c r="U24" s="53" t="s">
        <v>73</v>
      </c>
      <c r="V24" s="45" t="s">
        <v>1</v>
      </c>
      <c r="W24" s="54" t="s">
        <v>75</v>
      </c>
      <c r="X24" s="45" t="s">
        <v>1</v>
      </c>
      <c r="Y24" s="56" t="s">
        <v>72</v>
      </c>
      <c r="Z24" s="45" t="s">
        <v>1</v>
      </c>
      <c r="AA24" s="44" t="s">
        <v>0</v>
      </c>
      <c r="AB24" s="45" t="s">
        <v>1</v>
      </c>
      <c r="AC24" s="58" t="s">
        <v>71</v>
      </c>
      <c r="AD24" s="47" t="s">
        <v>3</v>
      </c>
      <c r="AE24" s="54" t="s">
        <v>75</v>
      </c>
    </row>
    <row r="25" spans="1:31" s="25" customFormat="1" ht="15" customHeight="1">
      <c r="A25" s="159"/>
      <c r="B25" s="45" t="s">
        <v>1</v>
      </c>
      <c r="C25" s="44" t="s">
        <v>0</v>
      </c>
      <c r="D25" s="46" t="s">
        <v>2</v>
      </c>
      <c r="E25" s="45" t="s">
        <v>1</v>
      </c>
      <c r="F25" s="46" t="s">
        <v>2</v>
      </c>
      <c r="G25" s="45" t="s">
        <v>1</v>
      </c>
      <c r="H25" s="94" t="s">
        <v>5</v>
      </c>
      <c r="I25" s="55" t="s">
        <v>74</v>
      </c>
      <c r="J25" s="4" t="s">
        <v>4</v>
      </c>
      <c r="K25" s="45" t="s">
        <v>1</v>
      </c>
      <c r="L25" s="57" t="s">
        <v>70</v>
      </c>
      <c r="M25" s="45" t="s">
        <v>1</v>
      </c>
      <c r="N25" s="46" t="s">
        <v>2</v>
      </c>
      <c r="O25" s="45" t="s">
        <v>1</v>
      </c>
      <c r="P25" s="58" t="s">
        <v>71</v>
      </c>
      <c r="Q25" s="45" t="s">
        <v>1</v>
      </c>
      <c r="R25" s="44" t="s">
        <v>0</v>
      </c>
      <c r="S25" s="55" t="s">
        <v>74</v>
      </c>
      <c r="T25" s="46" t="s">
        <v>2</v>
      </c>
      <c r="U25" s="45" t="s">
        <v>1</v>
      </c>
      <c r="V25" s="53" t="s">
        <v>73</v>
      </c>
      <c r="W25" s="45" t="s">
        <v>1</v>
      </c>
      <c r="X25" s="54" t="s">
        <v>75</v>
      </c>
      <c r="Y25" s="45" t="s">
        <v>1</v>
      </c>
      <c r="Z25" s="56" t="s">
        <v>72</v>
      </c>
      <c r="AA25" s="45" t="s">
        <v>1</v>
      </c>
      <c r="AB25" s="44" t="s">
        <v>0</v>
      </c>
      <c r="AC25" s="45" t="s">
        <v>1</v>
      </c>
      <c r="AD25" s="46" t="s">
        <v>2</v>
      </c>
      <c r="AE25" s="47" t="s">
        <v>3</v>
      </c>
    </row>
    <row r="26" spans="1:31" s="24" customFormat="1" ht="15" customHeight="1">
      <c r="A26" s="159" t="s">
        <v>44</v>
      </c>
      <c r="B26" s="53" t="s">
        <v>73</v>
      </c>
      <c r="C26" s="45" t="s">
        <v>1</v>
      </c>
      <c r="D26" s="44" t="s">
        <v>0</v>
      </c>
      <c r="E26" s="46" t="s">
        <v>2</v>
      </c>
      <c r="F26" s="55" t="s">
        <v>74</v>
      </c>
      <c r="G26" s="46" t="s">
        <v>2</v>
      </c>
      <c r="H26" s="45" t="s">
        <v>1</v>
      </c>
      <c r="I26" s="94" t="s">
        <v>5</v>
      </c>
      <c r="J26" s="55" t="s">
        <v>74</v>
      </c>
      <c r="K26" s="54" t="s">
        <v>75</v>
      </c>
      <c r="L26" s="45" t="s">
        <v>1</v>
      </c>
      <c r="M26" s="57" t="s">
        <v>70</v>
      </c>
      <c r="N26" s="45" t="s">
        <v>1</v>
      </c>
      <c r="O26" s="46" t="s">
        <v>2</v>
      </c>
      <c r="P26" s="45" t="s">
        <v>1</v>
      </c>
      <c r="Q26" s="58" t="s">
        <v>71</v>
      </c>
      <c r="R26" s="45" t="s">
        <v>1</v>
      </c>
      <c r="S26" s="44" t="s">
        <v>0</v>
      </c>
      <c r="T26" s="55" t="s">
        <v>74</v>
      </c>
      <c r="U26" s="46" t="s">
        <v>2</v>
      </c>
      <c r="V26" s="45" t="s">
        <v>1</v>
      </c>
      <c r="W26" s="53" t="s">
        <v>73</v>
      </c>
      <c r="X26" s="45" t="s">
        <v>1</v>
      </c>
      <c r="Y26" s="54" t="s">
        <v>75</v>
      </c>
      <c r="Z26" s="45" t="s">
        <v>1</v>
      </c>
      <c r="AA26" s="56" t="s">
        <v>72</v>
      </c>
      <c r="AB26" s="45" t="s">
        <v>1</v>
      </c>
      <c r="AC26" s="44" t="s">
        <v>0</v>
      </c>
      <c r="AD26" s="45" t="s">
        <v>1</v>
      </c>
      <c r="AE26" s="58" t="s">
        <v>71</v>
      </c>
    </row>
    <row r="27" spans="1:31" s="25" customFormat="1" ht="15" customHeight="1">
      <c r="A27" s="159"/>
      <c r="B27" s="46" t="s">
        <v>2</v>
      </c>
      <c r="C27" s="53" t="s">
        <v>73</v>
      </c>
      <c r="D27" s="45" t="s">
        <v>1</v>
      </c>
      <c r="E27" s="44" t="s">
        <v>0</v>
      </c>
      <c r="F27" s="46" t="s">
        <v>2</v>
      </c>
      <c r="G27" s="45" t="s">
        <v>1</v>
      </c>
      <c r="H27" s="46" t="s">
        <v>2</v>
      </c>
      <c r="I27" s="45" t="s">
        <v>1</v>
      </c>
      <c r="J27" s="94" t="s">
        <v>5</v>
      </c>
      <c r="K27" s="55" t="s">
        <v>74</v>
      </c>
      <c r="L27" s="4" t="s">
        <v>4</v>
      </c>
      <c r="M27" s="45" t="s">
        <v>1</v>
      </c>
      <c r="N27" s="57" t="s">
        <v>70</v>
      </c>
      <c r="O27" s="45" t="s">
        <v>1</v>
      </c>
      <c r="P27" s="46" t="s">
        <v>2</v>
      </c>
      <c r="Q27" s="45" t="s">
        <v>1</v>
      </c>
      <c r="R27" s="58" t="s">
        <v>71</v>
      </c>
      <c r="S27" s="45" t="s">
        <v>1</v>
      </c>
      <c r="T27" s="44" t="s">
        <v>0</v>
      </c>
      <c r="U27" s="55" t="s">
        <v>74</v>
      </c>
      <c r="V27" s="46" t="s">
        <v>2</v>
      </c>
      <c r="W27" s="45" t="s">
        <v>1</v>
      </c>
      <c r="X27" s="53" t="s">
        <v>73</v>
      </c>
      <c r="Y27" s="45" t="s">
        <v>1</v>
      </c>
      <c r="Z27" s="54" t="s">
        <v>75</v>
      </c>
      <c r="AA27" s="45" t="s">
        <v>1</v>
      </c>
      <c r="AB27" s="56" t="s">
        <v>72</v>
      </c>
      <c r="AC27" s="45" t="s">
        <v>1</v>
      </c>
      <c r="AD27" s="44" t="s">
        <v>0</v>
      </c>
      <c r="AE27" s="45" t="s">
        <v>1</v>
      </c>
    </row>
    <row r="28" spans="1:31" s="24" customFormat="1" ht="15" customHeight="1">
      <c r="A28" s="159" t="s">
        <v>27</v>
      </c>
      <c r="B28" s="45" t="s">
        <v>1</v>
      </c>
      <c r="C28" s="46" t="s">
        <v>2</v>
      </c>
      <c r="D28" s="53" t="s">
        <v>73</v>
      </c>
      <c r="E28" s="45" t="s">
        <v>1</v>
      </c>
      <c r="F28" s="44" t="s">
        <v>0</v>
      </c>
      <c r="G28" s="46" t="s">
        <v>2</v>
      </c>
      <c r="H28" s="55" t="s">
        <v>74</v>
      </c>
      <c r="I28" s="46" t="s">
        <v>2</v>
      </c>
      <c r="J28" s="45" t="s">
        <v>1</v>
      </c>
      <c r="K28" s="94" t="s">
        <v>5</v>
      </c>
      <c r="L28" s="55" t="s">
        <v>74</v>
      </c>
      <c r="M28" s="54" t="s">
        <v>75</v>
      </c>
      <c r="N28" s="45" t="s">
        <v>1</v>
      </c>
      <c r="O28" s="57" t="s">
        <v>70</v>
      </c>
      <c r="P28" s="45" t="s">
        <v>1</v>
      </c>
      <c r="Q28" s="46" t="s">
        <v>2</v>
      </c>
      <c r="R28" s="45" t="s">
        <v>1</v>
      </c>
      <c r="S28" s="58" t="s">
        <v>71</v>
      </c>
      <c r="T28" s="45" t="s">
        <v>1</v>
      </c>
      <c r="U28" s="44" t="s">
        <v>0</v>
      </c>
      <c r="V28" s="55" t="s">
        <v>74</v>
      </c>
      <c r="W28" s="46" t="s">
        <v>2</v>
      </c>
      <c r="X28" s="45" t="s">
        <v>1</v>
      </c>
      <c r="Y28" s="53" t="s">
        <v>73</v>
      </c>
      <c r="Z28" s="45" t="s">
        <v>1</v>
      </c>
      <c r="AA28" s="54" t="s">
        <v>75</v>
      </c>
      <c r="AB28" s="45" t="s">
        <v>1</v>
      </c>
      <c r="AC28" s="56" t="s">
        <v>72</v>
      </c>
      <c r="AD28" s="45" t="s">
        <v>1</v>
      </c>
      <c r="AE28" s="44" t="s">
        <v>0</v>
      </c>
    </row>
    <row r="29" spans="1:31" s="25" customFormat="1" ht="15" customHeight="1">
      <c r="A29" s="159"/>
      <c r="B29" s="98" t="s">
        <v>0</v>
      </c>
      <c r="C29" s="45" t="s">
        <v>1</v>
      </c>
      <c r="D29" s="46" t="s">
        <v>2</v>
      </c>
      <c r="E29" s="53" t="s">
        <v>73</v>
      </c>
      <c r="F29" s="45" t="s">
        <v>1</v>
      </c>
      <c r="G29" s="44" t="s">
        <v>0</v>
      </c>
      <c r="H29" s="46" t="s">
        <v>2</v>
      </c>
      <c r="I29" s="45" t="s">
        <v>1</v>
      </c>
      <c r="J29" s="46" t="s">
        <v>2</v>
      </c>
      <c r="K29" s="45" t="s">
        <v>1</v>
      </c>
      <c r="L29" s="94" t="s">
        <v>5</v>
      </c>
      <c r="M29" s="55" t="s">
        <v>74</v>
      </c>
      <c r="N29" s="4" t="s">
        <v>4</v>
      </c>
      <c r="O29" s="45" t="s">
        <v>1</v>
      </c>
      <c r="P29" s="57" t="s">
        <v>70</v>
      </c>
      <c r="Q29" s="45" t="s">
        <v>1</v>
      </c>
      <c r="R29" s="46" t="s">
        <v>2</v>
      </c>
      <c r="S29" s="45" t="s">
        <v>1</v>
      </c>
      <c r="T29" s="58" t="s">
        <v>71</v>
      </c>
      <c r="U29" s="45" t="s">
        <v>1</v>
      </c>
      <c r="V29" s="44" t="s">
        <v>0</v>
      </c>
      <c r="W29" s="55" t="s">
        <v>74</v>
      </c>
      <c r="X29" s="46" t="s">
        <v>2</v>
      </c>
      <c r="Y29" s="45" t="s">
        <v>1</v>
      </c>
      <c r="Z29" s="53" t="s">
        <v>73</v>
      </c>
      <c r="AA29" s="45" t="s">
        <v>1</v>
      </c>
      <c r="AB29" s="54" t="s">
        <v>75</v>
      </c>
      <c r="AC29" s="45" t="s">
        <v>1</v>
      </c>
      <c r="AD29" s="56" t="s">
        <v>72</v>
      </c>
      <c r="AE29" s="45" t="s">
        <v>1</v>
      </c>
    </row>
    <row r="30" spans="1:31" s="24" customFormat="1" ht="15" customHeight="1">
      <c r="A30" s="159" t="s">
        <v>28</v>
      </c>
      <c r="B30" s="45" t="s">
        <v>1</v>
      </c>
      <c r="C30" s="44" t="s">
        <v>0</v>
      </c>
      <c r="D30" s="45" t="s">
        <v>1</v>
      </c>
      <c r="E30" s="46" t="s">
        <v>2</v>
      </c>
      <c r="F30" s="53" t="s">
        <v>73</v>
      </c>
      <c r="G30" s="45" t="s">
        <v>1</v>
      </c>
      <c r="H30" s="44" t="s">
        <v>0</v>
      </c>
      <c r="I30" s="46" t="s">
        <v>2</v>
      </c>
      <c r="J30" s="55" t="s">
        <v>74</v>
      </c>
      <c r="K30" s="46" t="s">
        <v>2</v>
      </c>
      <c r="L30" s="45" t="s">
        <v>1</v>
      </c>
      <c r="M30" s="94" t="s">
        <v>5</v>
      </c>
      <c r="N30" s="55" t="s">
        <v>74</v>
      </c>
      <c r="O30" s="54" t="s">
        <v>75</v>
      </c>
      <c r="P30" s="45" t="s">
        <v>1</v>
      </c>
      <c r="Q30" s="57" t="s">
        <v>70</v>
      </c>
      <c r="R30" s="45" t="s">
        <v>1</v>
      </c>
      <c r="S30" s="46" t="s">
        <v>2</v>
      </c>
      <c r="T30" s="45" t="s">
        <v>1</v>
      </c>
      <c r="U30" s="58" t="s">
        <v>71</v>
      </c>
      <c r="V30" s="45" t="s">
        <v>1</v>
      </c>
      <c r="W30" s="44" t="s">
        <v>0</v>
      </c>
      <c r="X30" s="55" t="s">
        <v>74</v>
      </c>
      <c r="Y30" s="46" t="s">
        <v>2</v>
      </c>
      <c r="Z30" s="45" t="s">
        <v>1</v>
      </c>
      <c r="AA30" s="53" t="s">
        <v>73</v>
      </c>
      <c r="AB30" s="45" t="s">
        <v>1</v>
      </c>
      <c r="AC30" s="54" t="s">
        <v>75</v>
      </c>
      <c r="AD30" s="45" t="s">
        <v>1</v>
      </c>
      <c r="AE30" s="56" t="s">
        <v>72</v>
      </c>
    </row>
    <row r="31" spans="1:31" s="25" customFormat="1" ht="15" customHeight="1">
      <c r="A31" s="159"/>
      <c r="B31" s="54" t="s">
        <v>75</v>
      </c>
      <c r="C31" s="45" t="s">
        <v>1</v>
      </c>
      <c r="D31" s="44" t="s">
        <v>0</v>
      </c>
      <c r="E31" s="45" t="s">
        <v>1</v>
      </c>
      <c r="F31" s="46" t="s">
        <v>2</v>
      </c>
      <c r="G31" s="53" t="s">
        <v>73</v>
      </c>
      <c r="H31" s="45" t="s">
        <v>1</v>
      </c>
      <c r="I31" s="44" t="s">
        <v>0</v>
      </c>
      <c r="J31" s="46" t="s">
        <v>2</v>
      </c>
      <c r="K31" s="45" t="s">
        <v>1</v>
      </c>
      <c r="L31" s="46" t="s">
        <v>2</v>
      </c>
      <c r="M31" s="45" t="s">
        <v>1</v>
      </c>
      <c r="N31" s="94" t="s">
        <v>5</v>
      </c>
      <c r="O31" s="55" t="s">
        <v>74</v>
      </c>
      <c r="P31" s="4" t="s">
        <v>4</v>
      </c>
      <c r="Q31" s="45" t="s">
        <v>1</v>
      </c>
      <c r="R31" s="57" t="s">
        <v>70</v>
      </c>
      <c r="S31" s="45" t="s">
        <v>1</v>
      </c>
      <c r="T31" s="46" t="s">
        <v>2</v>
      </c>
      <c r="U31" s="45" t="s">
        <v>1</v>
      </c>
      <c r="V31" s="58" t="s">
        <v>71</v>
      </c>
      <c r="W31" s="45" t="s">
        <v>1</v>
      </c>
      <c r="X31" s="44" t="s">
        <v>0</v>
      </c>
      <c r="Y31" s="55" t="s">
        <v>74</v>
      </c>
      <c r="Z31" s="46" t="s">
        <v>2</v>
      </c>
      <c r="AA31" s="45" t="s">
        <v>1</v>
      </c>
      <c r="AB31" s="53" t="s">
        <v>73</v>
      </c>
      <c r="AC31" s="45" t="s">
        <v>1</v>
      </c>
      <c r="AD31" s="54" t="s">
        <v>75</v>
      </c>
      <c r="AE31" s="45" t="s">
        <v>1</v>
      </c>
    </row>
    <row r="32" spans="1:31" s="25" customFormat="1" ht="15" customHeight="1">
      <c r="A32" s="159" t="s">
        <v>45</v>
      </c>
      <c r="B32" s="47" t="s">
        <v>3</v>
      </c>
      <c r="C32" s="54" t="s">
        <v>75</v>
      </c>
      <c r="D32" s="45" t="s">
        <v>1</v>
      </c>
      <c r="E32" s="44" t="s">
        <v>0</v>
      </c>
      <c r="F32" s="45" t="s">
        <v>1</v>
      </c>
      <c r="G32" s="46" t="s">
        <v>2</v>
      </c>
      <c r="H32" s="53" t="s">
        <v>73</v>
      </c>
      <c r="I32" s="45" t="s">
        <v>1</v>
      </c>
      <c r="J32" s="44" t="s">
        <v>0</v>
      </c>
      <c r="K32" s="46" t="s">
        <v>2</v>
      </c>
      <c r="L32" s="55" t="s">
        <v>74</v>
      </c>
      <c r="M32" s="46" t="s">
        <v>2</v>
      </c>
      <c r="N32" s="45" t="s">
        <v>1</v>
      </c>
      <c r="O32" s="94" t="s">
        <v>5</v>
      </c>
      <c r="P32" s="55" t="s">
        <v>74</v>
      </c>
      <c r="Q32" s="54" t="s">
        <v>75</v>
      </c>
      <c r="R32" s="45" t="s">
        <v>1</v>
      </c>
      <c r="S32" s="57" t="s">
        <v>70</v>
      </c>
      <c r="T32" s="45" t="s">
        <v>1</v>
      </c>
      <c r="U32" s="46" t="s">
        <v>2</v>
      </c>
      <c r="V32" s="45" t="s">
        <v>1</v>
      </c>
      <c r="W32" s="58" t="s">
        <v>71</v>
      </c>
      <c r="X32" s="45" t="s">
        <v>1</v>
      </c>
      <c r="Y32" s="44" t="s">
        <v>0</v>
      </c>
      <c r="Z32" s="55" t="s">
        <v>74</v>
      </c>
      <c r="AA32" s="46" t="s">
        <v>2</v>
      </c>
      <c r="AB32" s="45" t="s">
        <v>1</v>
      </c>
      <c r="AC32" s="53" t="s">
        <v>73</v>
      </c>
      <c r="AD32" s="45" t="s">
        <v>1</v>
      </c>
      <c r="AE32" s="54" t="s">
        <v>75</v>
      </c>
    </row>
    <row r="33" spans="1:31" s="25" customFormat="1" ht="15" customHeight="1">
      <c r="A33" s="159"/>
      <c r="B33" s="46" t="s">
        <v>2</v>
      </c>
      <c r="C33" s="47" t="s">
        <v>3</v>
      </c>
      <c r="D33" s="54" t="s">
        <v>75</v>
      </c>
      <c r="E33" s="45" t="s">
        <v>1</v>
      </c>
      <c r="F33" s="44" t="s">
        <v>0</v>
      </c>
      <c r="G33" s="45" t="s">
        <v>1</v>
      </c>
      <c r="H33" s="46" t="s">
        <v>2</v>
      </c>
      <c r="I33" s="53" t="s">
        <v>73</v>
      </c>
      <c r="J33" s="45" t="s">
        <v>1</v>
      </c>
      <c r="K33" s="44" t="s">
        <v>0</v>
      </c>
      <c r="L33" s="46" t="s">
        <v>2</v>
      </c>
      <c r="M33" s="45" t="s">
        <v>1</v>
      </c>
      <c r="N33" s="46" t="s">
        <v>2</v>
      </c>
      <c r="O33" s="45" t="s">
        <v>1</v>
      </c>
      <c r="P33" s="94" t="s">
        <v>5</v>
      </c>
      <c r="Q33" s="55" t="s">
        <v>74</v>
      </c>
      <c r="R33" s="54" t="s">
        <v>75</v>
      </c>
      <c r="S33" s="45" t="s">
        <v>1</v>
      </c>
      <c r="T33" s="57" t="s">
        <v>70</v>
      </c>
      <c r="U33" s="45" t="s">
        <v>1</v>
      </c>
      <c r="V33" s="46" t="s">
        <v>2</v>
      </c>
      <c r="W33" s="45" t="s">
        <v>1</v>
      </c>
      <c r="X33" s="58" t="s">
        <v>71</v>
      </c>
      <c r="Y33" s="45" t="s">
        <v>1</v>
      </c>
      <c r="Z33" s="44" t="s">
        <v>0</v>
      </c>
      <c r="AA33" s="55" t="s">
        <v>74</v>
      </c>
      <c r="AB33" s="46" t="s">
        <v>2</v>
      </c>
      <c r="AC33" s="45" t="s">
        <v>1</v>
      </c>
      <c r="AD33" s="53" t="s">
        <v>73</v>
      </c>
      <c r="AE33" s="45" t="s">
        <v>1</v>
      </c>
    </row>
    <row r="34" spans="1:31" s="24" customFormat="1" ht="15" customHeight="1">
      <c r="A34" s="160" t="s">
        <v>46</v>
      </c>
      <c r="B34" s="45" t="s">
        <v>1</v>
      </c>
      <c r="C34" s="46" t="s">
        <v>2</v>
      </c>
      <c r="D34" s="47" t="s">
        <v>3</v>
      </c>
      <c r="E34" s="54" t="s">
        <v>75</v>
      </c>
      <c r="F34" s="45" t="s">
        <v>1</v>
      </c>
      <c r="G34" s="44" t="s">
        <v>0</v>
      </c>
      <c r="H34" s="45" t="s">
        <v>1</v>
      </c>
      <c r="I34" s="46" t="s">
        <v>2</v>
      </c>
      <c r="J34" s="53" t="s">
        <v>73</v>
      </c>
      <c r="K34" s="45" t="s">
        <v>1</v>
      </c>
      <c r="L34" s="44" t="s">
        <v>0</v>
      </c>
      <c r="M34" s="46" t="s">
        <v>2</v>
      </c>
      <c r="N34" s="55" t="s">
        <v>74</v>
      </c>
      <c r="O34" s="46" t="s">
        <v>2</v>
      </c>
      <c r="P34" s="45" t="s">
        <v>1</v>
      </c>
      <c r="Q34" s="94" t="s">
        <v>5</v>
      </c>
      <c r="R34" s="55" t="s">
        <v>74</v>
      </c>
      <c r="S34" s="54" t="s">
        <v>75</v>
      </c>
      <c r="T34" s="45" t="s">
        <v>1</v>
      </c>
      <c r="U34" s="57" t="s">
        <v>70</v>
      </c>
      <c r="V34" s="45" t="s">
        <v>1</v>
      </c>
      <c r="W34" s="46" t="s">
        <v>2</v>
      </c>
      <c r="X34" s="45" t="s">
        <v>1</v>
      </c>
      <c r="Y34" s="58" t="s">
        <v>71</v>
      </c>
      <c r="Z34" s="45" t="s">
        <v>1</v>
      </c>
      <c r="AA34" s="44" t="s">
        <v>0</v>
      </c>
      <c r="AB34" s="55" t="s">
        <v>74</v>
      </c>
      <c r="AC34" s="46" t="s">
        <v>2</v>
      </c>
      <c r="AD34" s="45" t="s">
        <v>1</v>
      </c>
      <c r="AE34" s="53" t="s">
        <v>73</v>
      </c>
    </row>
    <row r="35" spans="1:31" s="25" customFormat="1" ht="15" customHeight="1">
      <c r="A35" s="160"/>
      <c r="B35" s="44" t="s">
        <v>0</v>
      </c>
      <c r="C35" s="45" t="s">
        <v>1</v>
      </c>
      <c r="D35" s="46" t="s">
        <v>2</v>
      </c>
      <c r="E35" s="47" t="s">
        <v>3</v>
      </c>
      <c r="F35" s="54" t="s">
        <v>75</v>
      </c>
      <c r="G35" s="45" t="s">
        <v>1</v>
      </c>
      <c r="H35" s="44" t="s">
        <v>0</v>
      </c>
      <c r="I35" s="45" t="s">
        <v>1</v>
      </c>
      <c r="J35" s="46" t="s">
        <v>2</v>
      </c>
      <c r="K35" s="53" t="s">
        <v>73</v>
      </c>
      <c r="L35" s="45" t="s">
        <v>1</v>
      </c>
      <c r="M35" s="44" t="s">
        <v>0</v>
      </c>
      <c r="N35" s="4" t="s">
        <v>4</v>
      </c>
      <c r="O35" s="45" t="s">
        <v>1</v>
      </c>
      <c r="P35" s="46" t="s">
        <v>2</v>
      </c>
      <c r="Q35" s="45" t="s">
        <v>1</v>
      </c>
      <c r="R35" s="94" t="s">
        <v>5</v>
      </c>
      <c r="S35" s="55" t="s">
        <v>74</v>
      </c>
      <c r="T35" s="54" t="s">
        <v>75</v>
      </c>
      <c r="U35" s="45" t="s">
        <v>1</v>
      </c>
      <c r="V35" s="57" t="s">
        <v>70</v>
      </c>
      <c r="W35" s="45" t="s">
        <v>1</v>
      </c>
      <c r="X35" s="46" t="s">
        <v>2</v>
      </c>
      <c r="Y35" s="45" t="s">
        <v>1</v>
      </c>
      <c r="Z35" s="58" t="s">
        <v>71</v>
      </c>
      <c r="AA35" s="45" t="s">
        <v>1</v>
      </c>
      <c r="AB35" s="44" t="s">
        <v>0</v>
      </c>
      <c r="AC35" s="55" t="s">
        <v>74</v>
      </c>
      <c r="AD35" s="46" t="s">
        <v>2</v>
      </c>
      <c r="AE35" s="45" t="s">
        <v>1</v>
      </c>
    </row>
    <row r="36" spans="1:31" s="33" customFormat="1">
      <c r="A36" s="160" t="s">
        <v>40</v>
      </c>
      <c r="B36" s="46" t="s">
        <v>2</v>
      </c>
      <c r="C36" s="44" t="s">
        <v>0</v>
      </c>
      <c r="D36" s="45" t="s">
        <v>1</v>
      </c>
      <c r="E36" s="46" t="s">
        <v>2</v>
      </c>
      <c r="F36" s="56" t="s">
        <v>72</v>
      </c>
      <c r="G36" s="54" t="s">
        <v>75</v>
      </c>
      <c r="H36" s="45" t="s">
        <v>1</v>
      </c>
      <c r="I36" s="44" t="s">
        <v>0</v>
      </c>
      <c r="J36" s="45" t="s">
        <v>1</v>
      </c>
      <c r="K36" s="46" t="s">
        <v>2</v>
      </c>
      <c r="L36" s="53" t="s">
        <v>73</v>
      </c>
      <c r="M36" s="45" t="s">
        <v>1</v>
      </c>
      <c r="N36" s="44" t="s">
        <v>0</v>
      </c>
      <c r="O36" s="4" t="s">
        <v>4</v>
      </c>
      <c r="P36" s="55" t="s">
        <v>74</v>
      </c>
      <c r="Q36" s="46" t="s">
        <v>2</v>
      </c>
      <c r="R36" s="45" t="s">
        <v>1</v>
      </c>
      <c r="S36" s="94" t="s">
        <v>5</v>
      </c>
      <c r="T36" s="55" t="s">
        <v>74</v>
      </c>
      <c r="U36" s="54" t="s">
        <v>75</v>
      </c>
      <c r="V36" s="45" t="s">
        <v>1</v>
      </c>
      <c r="W36" s="57" t="s">
        <v>70</v>
      </c>
      <c r="X36" s="45" t="s">
        <v>1</v>
      </c>
      <c r="Y36" s="46" t="s">
        <v>2</v>
      </c>
      <c r="Z36" s="45" t="s">
        <v>1</v>
      </c>
      <c r="AA36" s="58" t="s">
        <v>71</v>
      </c>
      <c r="AB36" s="45" t="s">
        <v>1</v>
      </c>
      <c r="AC36" s="44" t="s">
        <v>0</v>
      </c>
      <c r="AD36" s="55" t="s">
        <v>74</v>
      </c>
      <c r="AE36" s="46" t="s">
        <v>2</v>
      </c>
    </row>
    <row r="37" spans="1:31" s="33" customFormat="1">
      <c r="A37" s="160"/>
      <c r="B37" s="56" t="s">
        <v>72</v>
      </c>
      <c r="C37" s="46" t="s">
        <v>2</v>
      </c>
      <c r="D37" s="44" t="s">
        <v>0</v>
      </c>
      <c r="E37" s="45" t="s">
        <v>1</v>
      </c>
      <c r="F37" s="46" t="s">
        <v>2</v>
      </c>
      <c r="G37" s="47" t="s">
        <v>3</v>
      </c>
      <c r="H37" s="54" t="s">
        <v>75</v>
      </c>
      <c r="I37" s="45" t="s">
        <v>1</v>
      </c>
      <c r="J37" s="44" t="s">
        <v>0</v>
      </c>
      <c r="K37" s="45" t="s">
        <v>1</v>
      </c>
      <c r="L37" s="46" t="s">
        <v>2</v>
      </c>
      <c r="M37" s="53" t="s">
        <v>73</v>
      </c>
      <c r="N37" s="45" t="s">
        <v>1</v>
      </c>
      <c r="O37" s="44" t="s">
        <v>0</v>
      </c>
      <c r="P37" s="4" t="s">
        <v>4</v>
      </c>
      <c r="Q37" s="45" t="s">
        <v>1</v>
      </c>
      <c r="R37" s="46" t="s">
        <v>2</v>
      </c>
      <c r="S37" s="45" t="s">
        <v>1</v>
      </c>
      <c r="T37" s="94" t="s">
        <v>5</v>
      </c>
      <c r="U37" s="55" t="s">
        <v>74</v>
      </c>
      <c r="V37" s="54" t="s">
        <v>75</v>
      </c>
      <c r="W37" s="45" t="s">
        <v>1</v>
      </c>
      <c r="X37" s="57" t="s">
        <v>70</v>
      </c>
      <c r="Y37" s="45" t="s">
        <v>1</v>
      </c>
      <c r="Z37" s="46" t="s">
        <v>2</v>
      </c>
      <c r="AA37" s="45" t="s">
        <v>1</v>
      </c>
      <c r="AB37" s="58" t="s">
        <v>71</v>
      </c>
      <c r="AC37" s="45" t="s">
        <v>1</v>
      </c>
      <c r="AD37" s="44" t="s">
        <v>0</v>
      </c>
      <c r="AE37" s="55" t="s">
        <v>74</v>
      </c>
    </row>
    <row r="38" spans="1:31" s="33" customFormat="1">
      <c r="A38" s="159" t="s">
        <v>29</v>
      </c>
      <c r="B38" s="45" t="s">
        <v>1</v>
      </c>
      <c r="C38" s="56" t="s">
        <v>72</v>
      </c>
      <c r="D38" s="46" t="s">
        <v>2</v>
      </c>
      <c r="E38" s="44" t="s">
        <v>0</v>
      </c>
      <c r="F38" s="45" t="s">
        <v>1</v>
      </c>
      <c r="G38" s="46" t="s">
        <v>2</v>
      </c>
      <c r="H38" s="56" t="s">
        <v>72</v>
      </c>
      <c r="I38" s="54" t="s">
        <v>75</v>
      </c>
      <c r="J38" s="45" t="s">
        <v>1</v>
      </c>
      <c r="K38" s="57" t="s">
        <v>70</v>
      </c>
      <c r="L38" s="45" t="s">
        <v>1</v>
      </c>
      <c r="M38" s="46" t="s">
        <v>2</v>
      </c>
      <c r="N38" s="53" t="s">
        <v>73</v>
      </c>
      <c r="O38" s="45" t="s">
        <v>1</v>
      </c>
      <c r="P38" s="44" t="s">
        <v>0</v>
      </c>
      <c r="Q38" s="4" t="s">
        <v>4</v>
      </c>
      <c r="R38" s="55" t="s">
        <v>74</v>
      </c>
      <c r="S38" s="46" t="s">
        <v>2</v>
      </c>
      <c r="T38" s="45" t="s">
        <v>1</v>
      </c>
      <c r="U38" s="94" t="s">
        <v>5</v>
      </c>
      <c r="V38" s="55" t="s">
        <v>74</v>
      </c>
      <c r="W38" s="54" t="s">
        <v>75</v>
      </c>
      <c r="X38" s="45" t="s">
        <v>1</v>
      </c>
      <c r="Y38" s="57" t="s">
        <v>70</v>
      </c>
      <c r="Z38" s="45" t="s">
        <v>1</v>
      </c>
      <c r="AA38" s="46" t="s">
        <v>2</v>
      </c>
      <c r="AB38" s="45" t="s">
        <v>1</v>
      </c>
      <c r="AC38" s="58" t="s">
        <v>71</v>
      </c>
      <c r="AD38" s="45" t="s">
        <v>1</v>
      </c>
      <c r="AE38" s="44" t="s">
        <v>0</v>
      </c>
    </row>
    <row r="39" spans="1:31" s="33" customFormat="1">
      <c r="A39" s="159"/>
      <c r="B39" s="54" t="s">
        <v>75</v>
      </c>
      <c r="C39" s="45" t="s">
        <v>1</v>
      </c>
      <c r="D39" s="56" t="s">
        <v>72</v>
      </c>
      <c r="E39" s="46" t="s">
        <v>2</v>
      </c>
      <c r="F39" s="44" t="s">
        <v>0</v>
      </c>
      <c r="G39" s="45" t="s">
        <v>1</v>
      </c>
      <c r="H39" s="46" t="s">
        <v>2</v>
      </c>
      <c r="I39" s="47" t="s">
        <v>3</v>
      </c>
      <c r="J39" s="54" t="s">
        <v>75</v>
      </c>
      <c r="K39" s="45" t="s">
        <v>1</v>
      </c>
      <c r="L39" s="44" t="s">
        <v>0</v>
      </c>
      <c r="M39" s="45" t="s">
        <v>1</v>
      </c>
      <c r="N39" s="46" t="s">
        <v>2</v>
      </c>
      <c r="O39" s="53" t="s">
        <v>73</v>
      </c>
      <c r="P39" s="45" t="s">
        <v>1</v>
      </c>
      <c r="Q39" s="44" t="s">
        <v>0</v>
      </c>
      <c r="R39" s="4" t="s">
        <v>4</v>
      </c>
      <c r="S39" s="45" t="s">
        <v>1</v>
      </c>
      <c r="T39" s="46" t="s">
        <v>2</v>
      </c>
      <c r="U39" s="45" t="s">
        <v>1</v>
      </c>
      <c r="V39" s="94" t="s">
        <v>5</v>
      </c>
      <c r="W39" s="55" t="s">
        <v>74</v>
      </c>
      <c r="X39" s="54" t="s">
        <v>75</v>
      </c>
      <c r="Y39" s="45" t="s">
        <v>1</v>
      </c>
      <c r="Z39" s="57" t="s">
        <v>70</v>
      </c>
      <c r="AA39" s="45" t="s">
        <v>1</v>
      </c>
      <c r="AB39" s="46" t="s">
        <v>2</v>
      </c>
      <c r="AC39" s="45" t="s">
        <v>1</v>
      </c>
      <c r="AD39" s="58" t="s">
        <v>71</v>
      </c>
      <c r="AE39" s="45" t="s">
        <v>1</v>
      </c>
    </row>
    <row r="40" spans="1:31" s="33" customFormat="1">
      <c r="A40" s="159" t="s">
        <v>30</v>
      </c>
      <c r="B40" s="99" t="s">
        <v>1</v>
      </c>
      <c r="C40" s="54" t="s">
        <v>75</v>
      </c>
      <c r="D40" s="45" t="s">
        <v>1</v>
      </c>
      <c r="E40" s="56" t="s">
        <v>72</v>
      </c>
      <c r="F40" s="46" t="s">
        <v>2</v>
      </c>
      <c r="G40" s="44" t="s">
        <v>0</v>
      </c>
      <c r="H40" s="45" t="s">
        <v>1</v>
      </c>
      <c r="I40" s="46" t="s">
        <v>2</v>
      </c>
      <c r="J40" s="56" t="s">
        <v>72</v>
      </c>
      <c r="K40" s="54" t="s">
        <v>75</v>
      </c>
      <c r="L40" s="45" t="s">
        <v>1</v>
      </c>
      <c r="M40" s="57" t="s">
        <v>70</v>
      </c>
      <c r="N40" s="45" t="s">
        <v>1</v>
      </c>
      <c r="O40" s="46" t="s">
        <v>2</v>
      </c>
      <c r="P40" s="53" t="s">
        <v>73</v>
      </c>
      <c r="Q40" s="45" t="s">
        <v>1</v>
      </c>
      <c r="R40" s="44" t="s">
        <v>0</v>
      </c>
      <c r="S40" s="4" t="s">
        <v>4</v>
      </c>
      <c r="T40" s="55" t="s">
        <v>74</v>
      </c>
      <c r="U40" s="46" t="s">
        <v>2</v>
      </c>
      <c r="V40" s="45" t="s">
        <v>1</v>
      </c>
      <c r="W40" s="94" t="s">
        <v>5</v>
      </c>
      <c r="X40" s="55" t="s">
        <v>74</v>
      </c>
      <c r="Y40" s="54" t="s">
        <v>75</v>
      </c>
      <c r="Z40" s="45" t="s">
        <v>1</v>
      </c>
      <c r="AA40" s="57" t="s">
        <v>70</v>
      </c>
      <c r="AB40" s="45" t="s">
        <v>1</v>
      </c>
      <c r="AC40" s="46" t="s">
        <v>2</v>
      </c>
      <c r="AD40" s="45" t="s">
        <v>1</v>
      </c>
      <c r="AE40" s="58" t="s">
        <v>71</v>
      </c>
    </row>
    <row r="41" spans="1:31" s="33" customFormat="1">
      <c r="A41" s="159"/>
      <c r="B41" s="53" t="s">
        <v>73</v>
      </c>
      <c r="C41" s="45" t="s">
        <v>1</v>
      </c>
      <c r="D41" s="54" t="s">
        <v>75</v>
      </c>
      <c r="E41" s="45" t="s">
        <v>1</v>
      </c>
      <c r="F41" s="56" t="s">
        <v>72</v>
      </c>
      <c r="G41" s="46" t="s">
        <v>2</v>
      </c>
      <c r="H41" s="44" t="s">
        <v>0</v>
      </c>
      <c r="I41" s="45" t="s">
        <v>1</v>
      </c>
      <c r="J41" s="46" t="s">
        <v>2</v>
      </c>
      <c r="K41" s="47" t="s">
        <v>3</v>
      </c>
      <c r="L41" s="54" t="s">
        <v>75</v>
      </c>
      <c r="M41" s="45" t="s">
        <v>1</v>
      </c>
      <c r="N41" s="44" t="s">
        <v>0</v>
      </c>
      <c r="O41" s="45" t="s">
        <v>1</v>
      </c>
      <c r="P41" s="46" t="s">
        <v>2</v>
      </c>
      <c r="Q41" s="94" t="s">
        <v>5</v>
      </c>
      <c r="R41" s="45" t="s">
        <v>1</v>
      </c>
      <c r="S41" s="44" t="s">
        <v>0</v>
      </c>
      <c r="T41" s="4" t="s">
        <v>4</v>
      </c>
      <c r="U41" s="55" t="s">
        <v>74</v>
      </c>
      <c r="V41" s="46" t="s">
        <v>2</v>
      </c>
      <c r="W41" s="45" t="s">
        <v>1</v>
      </c>
      <c r="X41" s="94" t="s">
        <v>5</v>
      </c>
      <c r="Y41" s="55" t="s">
        <v>74</v>
      </c>
      <c r="Z41" s="54" t="s">
        <v>75</v>
      </c>
      <c r="AA41" s="45" t="s">
        <v>1</v>
      </c>
      <c r="AB41" s="57" t="s">
        <v>70</v>
      </c>
      <c r="AC41" s="45" t="s">
        <v>1</v>
      </c>
      <c r="AD41" s="46" t="s">
        <v>2</v>
      </c>
      <c r="AE41" s="45" t="s">
        <v>1</v>
      </c>
    </row>
    <row r="42" spans="1:31" s="33" customFormat="1">
      <c r="A42" s="159" t="s">
        <v>47</v>
      </c>
      <c r="B42" s="45" t="s">
        <v>1</v>
      </c>
      <c r="C42" s="94" t="s">
        <v>5</v>
      </c>
      <c r="D42" s="45" t="s">
        <v>1</v>
      </c>
      <c r="E42" s="54" t="s">
        <v>75</v>
      </c>
      <c r="F42" s="45" t="s">
        <v>1</v>
      </c>
      <c r="G42" s="56" t="s">
        <v>72</v>
      </c>
      <c r="H42" s="46" t="s">
        <v>2</v>
      </c>
      <c r="I42" s="44" t="s">
        <v>0</v>
      </c>
      <c r="J42" s="45" t="s">
        <v>1</v>
      </c>
      <c r="K42" s="46" t="s">
        <v>2</v>
      </c>
      <c r="L42" s="56" t="s">
        <v>72</v>
      </c>
      <c r="M42" s="54" t="s">
        <v>75</v>
      </c>
      <c r="N42" s="45" t="s">
        <v>1</v>
      </c>
      <c r="O42" s="57" t="s">
        <v>70</v>
      </c>
      <c r="P42" s="45" t="s">
        <v>1</v>
      </c>
      <c r="Q42" s="46" t="s">
        <v>2</v>
      </c>
      <c r="R42" s="53" t="s">
        <v>73</v>
      </c>
      <c r="S42" s="45" t="s">
        <v>1</v>
      </c>
      <c r="T42" s="44" t="s">
        <v>0</v>
      </c>
      <c r="U42" s="47" t="s">
        <v>3</v>
      </c>
      <c r="V42" s="55" t="s">
        <v>74</v>
      </c>
      <c r="W42" s="46" t="s">
        <v>2</v>
      </c>
      <c r="X42" s="45" t="s">
        <v>1</v>
      </c>
      <c r="Y42" s="94" t="s">
        <v>5</v>
      </c>
      <c r="Z42" s="55" t="s">
        <v>74</v>
      </c>
      <c r="AA42" s="54" t="s">
        <v>75</v>
      </c>
      <c r="AB42" s="45" t="s">
        <v>1</v>
      </c>
      <c r="AC42" s="57" t="s">
        <v>70</v>
      </c>
      <c r="AD42" s="45" t="s">
        <v>1</v>
      </c>
      <c r="AE42" s="46" t="s">
        <v>2</v>
      </c>
    </row>
    <row r="43" spans="1:31" s="36" customFormat="1">
      <c r="A43" s="159"/>
      <c r="B43" s="46" t="s">
        <v>2</v>
      </c>
      <c r="C43" s="45" t="s">
        <v>1</v>
      </c>
      <c r="D43" s="53" t="s">
        <v>73</v>
      </c>
      <c r="E43" s="45" t="s">
        <v>1</v>
      </c>
      <c r="F43" s="54" t="s">
        <v>75</v>
      </c>
      <c r="G43" s="45" t="s">
        <v>1</v>
      </c>
      <c r="H43" s="56" t="s">
        <v>72</v>
      </c>
      <c r="I43" s="46" t="s">
        <v>2</v>
      </c>
      <c r="J43" s="44" t="s">
        <v>0</v>
      </c>
      <c r="K43" s="45" t="s">
        <v>1</v>
      </c>
      <c r="L43" s="46" t="s">
        <v>2</v>
      </c>
      <c r="M43" s="47" t="s">
        <v>3</v>
      </c>
      <c r="N43" s="54" t="s">
        <v>75</v>
      </c>
      <c r="O43" s="45" t="s">
        <v>1</v>
      </c>
      <c r="P43" s="44" t="s">
        <v>0</v>
      </c>
      <c r="Q43" s="45" t="s">
        <v>1</v>
      </c>
      <c r="R43" s="46" t="s">
        <v>2</v>
      </c>
      <c r="S43" s="94" t="s">
        <v>5</v>
      </c>
      <c r="T43" s="45" t="s">
        <v>1</v>
      </c>
      <c r="U43" s="44" t="s">
        <v>0</v>
      </c>
      <c r="V43" s="56" t="s">
        <v>72</v>
      </c>
      <c r="W43" s="55" t="s">
        <v>74</v>
      </c>
      <c r="X43" s="46" t="s">
        <v>2</v>
      </c>
      <c r="Y43" s="45" t="s">
        <v>1</v>
      </c>
      <c r="Z43" s="94" t="s">
        <v>5</v>
      </c>
      <c r="AA43" s="55" t="s">
        <v>74</v>
      </c>
      <c r="AB43" s="54" t="s">
        <v>75</v>
      </c>
      <c r="AC43" s="45" t="s">
        <v>1</v>
      </c>
      <c r="AD43" s="57" t="s">
        <v>70</v>
      </c>
      <c r="AE43" s="45" t="s">
        <v>1</v>
      </c>
    </row>
    <row r="44" spans="1:31" s="38" customFormat="1">
      <c r="A44" s="159" t="s">
        <v>36</v>
      </c>
      <c r="B44" s="55" t="s">
        <v>74</v>
      </c>
      <c r="C44" s="46" t="s">
        <v>2</v>
      </c>
      <c r="D44" s="45" t="s">
        <v>1</v>
      </c>
      <c r="E44" s="94" t="s">
        <v>5</v>
      </c>
      <c r="F44" s="45" t="s">
        <v>1</v>
      </c>
      <c r="G44" s="54" t="s">
        <v>75</v>
      </c>
      <c r="H44" s="45" t="s">
        <v>1</v>
      </c>
      <c r="I44" s="56" t="s">
        <v>72</v>
      </c>
      <c r="J44" s="46" t="s">
        <v>2</v>
      </c>
      <c r="K44" s="44" t="s">
        <v>0</v>
      </c>
      <c r="L44" s="45" t="s">
        <v>1</v>
      </c>
      <c r="M44" s="58" t="s">
        <v>71</v>
      </c>
      <c r="N44" s="56" t="s">
        <v>72</v>
      </c>
      <c r="O44" s="54" t="s">
        <v>75</v>
      </c>
      <c r="P44" s="45" t="s">
        <v>1</v>
      </c>
      <c r="Q44" s="57" t="s">
        <v>70</v>
      </c>
      <c r="R44" s="45" t="s">
        <v>1</v>
      </c>
      <c r="S44" s="46" t="s">
        <v>2</v>
      </c>
      <c r="T44" s="53" t="s">
        <v>73</v>
      </c>
      <c r="U44" s="45" t="s">
        <v>1</v>
      </c>
      <c r="V44" s="44" t="s">
        <v>0</v>
      </c>
      <c r="W44" s="47" t="s">
        <v>3</v>
      </c>
      <c r="X44" s="55" t="s">
        <v>74</v>
      </c>
      <c r="Y44" s="46" t="s">
        <v>2</v>
      </c>
      <c r="Z44" s="45" t="s">
        <v>1</v>
      </c>
      <c r="AA44" s="94" t="s">
        <v>5</v>
      </c>
      <c r="AB44" s="55" t="s">
        <v>74</v>
      </c>
      <c r="AC44" s="54" t="s">
        <v>75</v>
      </c>
      <c r="AD44" s="45" t="s">
        <v>1</v>
      </c>
      <c r="AE44" s="57" t="s">
        <v>70</v>
      </c>
    </row>
    <row r="45" spans="1:31" s="38" customFormat="1">
      <c r="A45" s="159"/>
      <c r="B45" s="44" t="s">
        <v>0</v>
      </c>
      <c r="C45" s="55" t="s">
        <v>74</v>
      </c>
      <c r="D45" s="46" t="s">
        <v>2</v>
      </c>
      <c r="E45" s="45" t="s">
        <v>1</v>
      </c>
      <c r="F45" s="53" t="s">
        <v>73</v>
      </c>
      <c r="G45" s="45" t="s">
        <v>1</v>
      </c>
      <c r="H45" s="54" t="s">
        <v>75</v>
      </c>
      <c r="I45" s="45" t="s">
        <v>1</v>
      </c>
      <c r="J45" s="56" t="s">
        <v>72</v>
      </c>
      <c r="K45" s="46" t="s">
        <v>2</v>
      </c>
      <c r="L45" s="44" t="s">
        <v>0</v>
      </c>
      <c r="M45" s="45" t="s">
        <v>1</v>
      </c>
      <c r="N45" s="46" t="s">
        <v>2</v>
      </c>
      <c r="O45" s="47" t="s">
        <v>3</v>
      </c>
      <c r="P45" s="54" t="s">
        <v>75</v>
      </c>
      <c r="Q45" s="45" t="s">
        <v>1</v>
      </c>
      <c r="R45" s="44" t="s">
        <v>0</v>
      </c>
      <c r="S45" s="45" t="s">
        <v>1</v>
      </c>
      <c r="T45" s="46" t="s">
        <v>2</v>
      </c>
      <c r="U45" s="94" t="s">
        <v>5</v>
      </c>
      <c r="V45" s="45" t="s">
        <v>1</v>
      </c>
      <c r="W45" s="44" t="s">
        <v>0</v>
      </c>
      <c r="X45" s="56" t="s">
        <v>72</v>
      </c>
      <c r="Y45" s="55" t="s">
        <v>74</v>
      </c>
      <c r="Z45" s="46" t="s">
        <v>2</v>
      </c>
      <c r="AA45" s="45" t="s">
        <v>1</v>
      </c>
      <c r="AB45" s="94" t="s">
        <v>5</v>
      </c>
      <c r="AC45" s="55" t="s">
        <v>74</v>
      </c>
      <c r="AD45" s="54" t="s">
        <v>75</v>
      </c>
      <c r="AE45" s="45" t="s">
        <v>1</v>
      </c>
    </row>
    <row r="46" spans="1:31" s="38" customFormat="1">
      <c r="A46" s="159" t="s">
        <v>48</v>
      </c>
      <c r="B46" s="45" t="s">
        <v>1</v>
      </c>
      <c r="C46" s="44" t="s">
        <v>0</v>
      </c>
      <c r="D46" s="55" t="s">
        <v>74</v>
      </c>
      <c r="E46" s="46" t="s">
        <v>2</v>
      </c>
      <c r="F46" s="45" t="s">
        <v>1</v>
      </c>
      <c r="G46" s="94" t="s">
        <v>5</v>
      </c>
      <c r="H46" s="45" t="s">
        <v>1</v>
      </c>
      <c r="I46" s="54" t="s">
        <v>75</v>
      </c>
      <c r="J46" s="45" t="s">
        <v>1</v>
      </c>
      <c r="K46" s="56" t="s">
        <v>72</v>
      </c>
      <c r="L46" s="46" t="s">
        <v>2</v>
      </c>
      <c r="M46" s="44" t="s">
        <v>0</v>
      </c>
      <c r="N46" s="45" t="s">
        <v>1</v>
      </c>
      <c r="O46" s="58" t="s">
        <v>71</v>
      </c>
      <c r="P46" s="56" t="s">
        <v>72</v>
      </c>
      <c r="Q46" s="54" t="s">
        <v>75</v>
      </c>
      <c r="R46" s="45" t="s">
        <v>1</v>
      </c>
      <c r="S46" s="57" t="s">
        <v>70</v>
      </c>
      <c r="T46" s="45" t="s">
        <v>1</v>
      </c>
      <c r="U46" s="46" t="s">
        <v>2</v>
      </c>
      <c r="V46" s="53" t="s">
        <v>73</v>
      </c>
      <c r="W46" s="45" t="s">
        <v>1</v>
      </c>
      <c r="X46" s="44" t="s">
        <v>0</v>
      </c>
      <c r="Y46" s="47" t="s">
        <v>3</v>
      </c>
      <c r="Z46" s="55" t="s">
        <v>74</v>
      </c>
      <c r="AA46" s="46" t="s">
        <v>2</v>
      </c>
      <c r="AB46" s="45" t="s">
        <v>1</v>
      </c>
      <c r="AC46" s="94" t="s">
        <v>5</v>
      </c>
      <c r="AD46" s="55" t="s">
        <v>74</v>
      </c>
      <c r="AE46" s="54" t="s">
        <v>75</v>
      </c>
    </row>
    <row r="47" spans="1:31" s="38" customFormat="1">
      <c r="A47" s="159"/>
      <c r="B47" s="58" t="s">
        <v>71</v>
      </c>
      <c r="C47" s="45" t="s">
        <v>1</v>
      </c>
      <c r="D47" s="44" t="s">
        <v>0</v>
      </c>
      <c r="E47" s="55" t="s">
        <v>74</v>
      </c>
      <c r="F47" s="46" t="s">
        <v>2</v>
      </c>
      <c r="G47" s="45" t="s">
        <v>1</v>
      </c>
      <c r="H47" s="53" t="s">
        <v>73</v>
      </c>
      <c r="I47" s="45" t="s">
        <v>1</v>
      </c>
      <c r="J47" s="54" t="s">
        <v>75</v>
      </c>
      <c r="K47" s="45" t="s">
        <v>1</v>
      </c>
      <c r="L47" s="56" t="s">
        <v>72</v>
      </c>
      <c r="M47" s="46" t="s">
        <v>2</v>
      </c>
      <c r="N47" s="44" t="s">
        <v>0</v>
      </c>
      <c r="O47" s="45" t="s">
        <v>1</v>
      </c>
      <c r="P47" s="46" t="s">
        <v>2</v>
      </c>
      <c r="Q47" s="47" t="s">
        <v>3</v>
      </c>
      <c r="R47" s="54" t="s">
        <v>75</v>
      </c>
      <c r="S47" s="45" t="s">
        <v>1</v>
      </c>
      <c r="T47" s="44" t="s">
        <v>0</v>
      </c>
      <c r="U47" s="45" t="s">
        <v>1</v>
      </c>
      <c r="V47" s="46" t="s">
        <v>2</v>
      </c>
      <c r="W47" s="94" t="s">
        <v>5</v>
      </c>
      <c r="X47" s="45" t="s">
        <v>1</v>
      </c>
      <c r="Y47" s="44" t="s">
        <v>0</v>
      </c>
      <c r="Z47" s="56" t="s">
        <v>72</v>
      </c>
      <c r="AA47" s="55" t="s">
        <v>74</v>
      </c>
      <c r="AB47" s="46" t="s">
        <v>2</v>
      </c>
      <c r="AC47" s="45" t="s">
        <v>1</v>
      </c>
      <c r="AD47" s="94" t="s">
        <v>5</v>
      </c>
      <c r="AE47" s="55" t="s">
        <v>74</v>
      </c>
    </row>
    <row r="48" spans="1:31" s="38" customFormat="1">
      <c r="A48" s="37"/>
      <c r="B48" s="40"/>
      <c r="C48" s="40"/>
      <c r="E48" s="37"/>
      <c r="F48" s="37"/>
      <c r="G48" s="34"/>
    </row>
    <row r="49" spans="2:7" s="37" customFormat="1">
      <c r="B49" s="38"/>
      <c r="C49" s="38"/>
      <c r="D49" s="38"/>
      <c r="G49" s="26"/>
    </row>
    <row r="50" spans="2:7" s="37" customFormat="1">
      <c r="G50" s="32"/>
    </row>
    <row r="51" spans="2:7" s="37" customFormat="1">
      <c r="G51" s="26"/>
    </row>
    <row r="52" spans="2:7" s="37" customFormat="1">
      <c r="G52" s="35"/>
    </row>
    <row r="53" spans="2:7" s="37" customFormat="1">
      <c r="G53" s="26"/>
    </row>
    <row r="54" spans="2:7" s="37" customFormat="1">
      <c r="G54" s="39"/>
    </row>
    <row r="55" spans="2:7" s="37" customFormat="1">
      <c r="G55" s="26"/>
    </row>
    <row r="56" spans="2:7" s="37" customFormat="1">
      <c r="G56" s="35"/>
    </row>
    <row r="57" spans="2:7" s="37" customFormat="1">
      <c r="G57" s="26"/>
    </row>
    <row r="58" spans="2:7" s="37" customFormat="1"/>
    <row r="59" spans="2:7" s="37" customFormat="1">
      <c r="G59" s="24"/>
    </row>
    <row r="60" spans="2:7" s="37" customFormat="1"/>
    <row r="61" spans="2:7" s="37" customFormat="1"/>
  </sheetData>
  <mergeCells count="24">
    <mergeCell ref="A22:A23"/>
    <mergeCell ref="A24:A25"/>
    <mergeCell ref="A34:A35"/>
    <mergeCell ref="A32:A33"/>
    <mergeCell ref="A26:A27"/>
    <mergeCell ref="A28:A29"/>
    <mergeCell ref="A30:A31"/>
    <mergeCell ref="A14:A15"/>
    <mergeCell ref="A12:A13"/>
    <mergeCell ref="A16:A17"/>
    <mergeCell ref="A18:A19"/>
    <mergeCell ref="A20:A21"/>
    <mergeCell ref="A46:A47"/>
    <mergeCell ref="A36:A37"/>
    <mergeCell ref="A38:A39"/>
    <mergeCell ref="A40:A41"/>
    <mergeCell ref="A42:A43"/>
    <mergeCell ref="A44:A45"/>
    <mergeCell ref="B9:U9"/>
    <mergeCell ref="V9:AE9"/>
    <mergeCell ref="A1:AE1"/>
    <mergeCell ref="G3:H6"/>
    <mergeCell ref="J3:L5"/>
    <mergeCell ref="A9:A11"/>
  </mergeCells>
  <printOptions horizontalCentered="1" verticalCentered="1"/>
  <pageMargins left="0.70866141732283472" right="0.51" top="0.74803149606299213" bottom="0.74803149606299213" header="0.31496062992125984" footer="0.31496062992125984"/>
  <pageSetup scale="50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PREMISAS OAX (18 min.)</vt:lpstr>
      <vt:lpstr>CONTEOS 30-70</vt:lpstr>
      <vt:lpstr>PAUTA PROP 1 </vt:lpstr>
      <vt:lpstr>PAUTA PROP 30%</vt:lpstr>
      <vt:lpstr>PAUTA RADIO</vt:lpstr>
      <vt:lpstr>'CONTEOS 30-70'!Área_de_impresión</vt:lpstr>
      <vt:lpstr>'PAUTA PROP 1 '!Área_de_impresión</vt:lpstr>
      <vt:lpstr>'PAUTA PROP 30%'!Área_de_impresión</vt:lpstr>
      <vt:lpstr>'PAUTA RADIO'!Área_de_impresión</vt:lpstr>
      <vt:lpstr>'PREMISAS OAX (18 min.)'!Área_de_impresión</vt:lpstr>
      <vt:lpstr>'PAUTA RADIO'!Títulos_a_imprimir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hva</cp:lastModifiedBy>
  <cp:lastPrinted>2010-08-26T00:41:21Z</cp:lastPrinted>
  <dcterms:created xsi:type="dcterms:W3CDTF">2009-09-30T16:12:01Z</dcterms:created>
  <dcterms:modified xsi:type="dcterms:W3CDTF">2010-08-26T22:31:32Z</dcterms:modified>
</cp:coreProperties>
</file>