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9180" activeTab="1"/>
  </bookViews>
  <sheets>
    <sheet name="PREMISAS 01" sheetId="1" r:id="rId1"/>
    <sheet name="CONTEOS 30-70" sheetId="2" r:id="rId2"/>
    <sheet name="PROPUESTA DE PAUTA  " sheetId="4" r:id="rId3"/>
    <sheet name="PROPUESTA HORARIO RADIO" sheetId="7" r:id="rId4"/>
  </sheets>
  <definedNames>
    <definedName name="_xlnm._FilterDatabase" localSheetId="2" hidden="1">'PROPUESTA DE PAUTA  '!$B$8:$F$32</definedName>
    <definedName name="_xlnm._FilterDatabase" localSheetId="3" hidden="1">'PROPUESTA HORARIO RADIO'!$E$17:$L$113</definedName>
    <definedName name="_xlnm.Print_Area" localSheetId="3">'PROPUESTA HORARIO RADIO'!$A$1:$L$113</definedName>
    <definedName name="Print_Area" localSheetId="1">'CONTEOS 30-70'!$A$1:$H$17</definedName>
    <definedName name="Print_Area" localSheetId="0">'PREMISAS 01'!$A$1:$G$27</definedName>
    <definedName name="Print_Area" localSheetId="3">'PROPUESTA HORARIO RADIO'!$A$2:$L$113</definedName>
    <definedName name="Print_Titles" localSheetId="3">'PROPUESTA HORARIO RADIO'!$A:$D</definedName>
  </definedNames>
  <calcPr calcId="125725"/>
</workbook>
</file>

<file path=xl/calcChain.xml><?xml version="1.0" encoding="utf-8"?>
<calcChain xmlns="http://schemas.openxmlformats.org/spreadsheetml/2006/main">
  <c r="A4" i="7"/>
  <c r="A5"/>
  <c r="F46" i="4"/>
  <c r="D52"/>
  <c r="D51"/>
  <c r="D50"/>
  <c r="D49"/>
  <c r="D48"/>
  <c r="D47"/>
  <c r="D46"/>
  <c r="B56"/>
  <c r="B4" i="2"/>
  <c r="F23" i="1"/>
  <c r="F22"/>
  <c r="D12" i="2" s="1"/>
  <c r="F21" i="1"/>
  <c r="F20"/>
  <c r="F19"/>
  <c r="F18"/>
  <c r="F17"/>
  <c r="D7" i="2" s="1"/>
  <c r="F16" i="7"/>
  <c r="G16" s="1"/>
  <c r="H16" s="1"/>
  <c r="I16" s="1"/>
  <c r="J16" s="1"/>
  <c r="K16" s="1"/>
  <c r="L16" s="1"/>
  <c r="F15"/>
  <c r="G15" s="1"/>
  <c r="H15" s="1"/>
  <c r="I15" s="1"/>
  <c r="J15" s="1"/>
  <c r="K15" s="1"/>
  <c r="L15" s="1"/>
  <c r="D63" i="4"/>
  <c r="C63"/>
  <c r="B63"/>
  <c r="D62"/>
  <c r="C62"/>
  <c r="D61"/>
  <c r="C61"/>
  <c r="D60"/>
  <c r="C60"/>
  <c r="D59"/>
  <c r="C59"/>
  <c r="D58"/>
  <c r="C58"/>
  <c r="D57"/>
  <c r="C57"/>
  <c r="D56"/>
  <c r="D64" s="1"/>
  <c r="C56"/>
  <c r="B62"/>
  <c r="B61"/>
  <c r="B60"/>
  <c r="B59"/>
  <c r="B58"/>
  <c r="B57"/>
  <c r="C43"/>
  <c r="E23" i="1"/>
  <c r="E9" i="7"/>
  <c r="D6" i="1"/>
  <c r="F36" i="4"/>
  <c r="F39"/>
  <c r="F41"/>
  <c r="F40"/>
  <c r="F38"/>
  <c r="F37"/>
  <c r="F35"/>
  <c r="B2"/>
  <c r="C8"/>
  <c r="D8" s="1"/>
  <c r="E8" s="1"/>
  <c r="F8" s="1"/>
  <c r="C7"/>
  <c r="D7" s="1"/>
  <c r="E7" s="1"/>
  <c r="F7" s="1"/>
  <c r="E15" i="1"/>
  <c r="E22"/>
  <c r="E21"/>
  <c r="E20"/>
  <c r="E19"/>
  <c r="E18"/>
  <c r="E17"/>
  <c r="C25"/>
  <c r="F8"/>
  <c r="F11" s="1"/>
  <c r="D13" i="2"/>
  <c r="D11"/>
  <c r="D10"/>
  <c r="D8"/>
  <c r="E11" i="1"/>
  <c r="G8"/>
  <c r="C10" i="2" s="1"/>
  <c r="E62" i="4"/>
  <c r="E61"/>
  <c r="E60"/>
  <c r="E59"/>
  <c r="E58"/>
  <c r="E57"/>
  <c r="E56"/>
  <c r="E63"/>
  <c r="F63"/>
  <c r="F62"/>
  <c r="F61"/>
  <c r="F60"/>
  <c r="F59"/>
  <c r="F58"/>
  <c r="F57"/>
  <c r="F56"/>
  <c r="F25" i="1"/>
  <c r="E6" i="2"/>
  <c r="G11" i="1"/>
  <c r="F8" i="2"/>
  <c r="E11"/>
  <c r="E10"/>
  <c r="F10"/>
  <c r="E13"/>
  <c r="F13"/>
  <c r="B9"/>
  <c r="C11"/>
  <c r="C7"/>
  <c r="B13"/>
  <c r="B10"/>
  <c r="D9"/>
  <c r="C12"/>
  <c r="C8"/>
  <c r="B11"/>
  <c r="G11" s="1"/>
  <c r="B7"/>
  <c r="C9"/>
  <c r="B6"/>
  <c r="B5"/>
  <c r="B12"/>
  <c r="B8"/>
  <c r="C13"/>
  <c r="G13"/>
  <c r="G10"/>
  <c r="F9"/>
  <c r="E9"/>
  <c r="G9" s="1"/>
  <c r="C64" i="4"/>
  <c r="F64"/>
  <c r="E64"/>
  <c r="B64"/>
  <c r="F53"/>
  <c r="E12" i="2" l="1"/>
  <c r="G12" s="1"/>
  <c r="F12"/>
  <c r="F7"/>
  <c r="E7"/>
  <c r="G7" s="1"/>
  <c r="D14"/>
  <c r="B14"/>
  <c r="E8"/>
  <c r="G8" s="1"/>
  <c r="F11"/>
  <c r="F14" s="1"/>
  <c r="C14"/>
  <c r="H12" l="1"/>
  <c r="H9"/>
  <c r="H8"/>
  <c r="H7"/>
  <c r="G14"/>
  <c r="H10"/>
  <c r="H11"/>
  <c r="E14"/>
  <c r="H13"/>
  <c r="H14" s="1"/>
  <c r="D36" i="4"/>
  <c r="E36" s="1"/>
  <c r="C36"/>
  <c r="C47"/>
  <c r="E47" s="1"/>
  <c r="G18" i="1"/>
  <c r="C48" i="4"/>
  <c r="E48" s="1"/>
  <c r="G19" i="1"/>
  <c r="C37" i="4"/>
  <c r="D37"/>
  <c r="E37" s="1"/>
  <c r="G17" i="1"/>
  <c r="D35" i="4"/>
  <c r="E35" s="1"/>
  <c r="C46"/>
  <c r="E46" s="1"/>
  <c r="C35"/>
  <c r="C50"/>
  <c r="E50" s="1"/>
  <c r="C39"/>
  <c r="D39"/>
  <c r="E39" s="1"/>
  <c r="G21" i="1"/>
  <c r="C51" i="4"/>
  <c r="E51" s="1"/>
  <c r="D40"/>
  <c r="E40" s="1"/>
  <c r="C40"/>
  <c r="G22" i="1"/>
  <c r="C38" i="4"/>
  <c r="G20" i="1"/>
  <c r="C49" i="4"/>
  <c r="E49" s="1"/>
  <c r="D38"/>
  <c r="E38" s="1"/>
  <c r="C41" l="1"/>
  <c r="D41"/>
  <c r="E41" s="1"/>
  <c r="C52"/>
  <c r="E52" s="1"/>
  <c r="G23" i="1"/>
  <c r="G25" s="1"/>
  <c r="G27" s="1"/>
  <c r="H17" i="2" s="1"/>
</calcChain>
</file>

<file path=xl/sharedStrings.xml><?xml version="1.0" encoding="utf-8"?>
<sst xmlns="http://schemas.openxmlformats.org/spreadsheetml/2006/main" count="1036" uniqueCount="99">
  <si>
    <t>ENTIDAD</t>
  </si>
  <si>
    <t>FASE</t>
  </si>
  <si>
    <t>DIAS</t>
  </si>
  <si>
    <t>MINUTOS</t>
  </si>
  <si>
    <t>PROMOCIONALES DIARIOS</t>
  </si>
  <si>
    <t>PROMOCIONALES PERIODO</t>
  </si>
  <si>
    <t>TOTAL</t>
  </si>
  <si>
    <t>PARTIDOS</t>
  </si>
  <si>
    <t>PORCENTAJE DE VOTACIÓN</t>
  </si>
  <si>
    <t>PAN</t>
  </si>
  <si>
    <t>PRI</t>
  </si>
  <si>
    <t>PRD</t>
  </si>
  <si>
    <t>PT</t>
  </si>
  <si>
    <t>PVEM</t>
  </si>
  <si>
    <t>CONV</t>
  </si>
  <si>
    <t>PNA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</si>
  <si>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</si>
  <si>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</si>
  <si>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</si>
  <si>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</si>
  <si>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</si>
  <si>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</si>
  <si>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Partido Acción Nacional</t>
  </si>
  <si>
    <t>Partido Revolucionario Institucional</t>
  </si>
  <si>
    <t>Partido de la Revolución Democrática</t>
  </si>
  <si>
    <t>Partido del Trabajo</t>
  </si>
  <si>
    <t>Partido Verde Ecologista de México</t>
  </si>
  <si>
    <t>Convergencia</t>
  </si>
  <si>
    <t>Partido Nueva Alianza</t>
  </si>
  <si>
    <t>HORARIO</t>
  </si>
  <si>
    <t>PARTIDO</t>
  </si>
  <si>
    <t>CONTEO</t>
  </si>
  <si>
    <t>PRECAMPAÑA</t>
  </si>
  <si>
    <t>PROMOCIONALES PRECAMPAÑA</t>
  </si>
  <si>
    <t>AUT</t>
  </si>
  <si>
    <t>07:00:00 a 07:59:59</t>
  </si>
  <si>
    <t>SPOT</t>
  </si>
  <si>
    <t>10:00:00 a 10:59:59</t>
  </si>
  <si>
    <t>11:00:00 a 11:59:59</t>
  </si>
  <si>
    <t>13:00:00 a 13:59:59</t>
  </si>
  <si>
    <t>14:00:00 a 14:59:59</t>
  </si>
  <si>
    <t>15:00:00 a 15:59:59</t>
  </si>
  <si>
    <t>16:00:00 a 16:59:59</t>
  </si>
  <si>
    <t>18:00:00 a 18:59:59</t>
  </si>
  <si>
    <t>20:00:00 a 20:59:59</t>
  </si>
  <si>
    <t>21:00:00 a 21:59:59</t>
  </si>
  <si>
    <t>22:00:00 a 22:59:59</t>
  </si>
  <si>
    <t>08:00:00 a 08:59:59</t>
  </si>
  <si>
    <t>06:00:00 a 06:59:59</t>
  </si>
  <si>
    <t>09:00:00 a 09:59:59</t>
  </si>
  <si>
    <t>12:00:00 a 12:59:59</t>
  </si>
  <si>
    <t>17:00:00 a 17:59:59</t>
  </si>
  <si>
    <t>19:00:00 a 19:59:59</t>
  </si>
  <si>
    <t>23:00:00 a 23:59:59</t>
  </si>
  <si>
    <t>PORCENTAJE MÍNIMO PARA CONSERVAR EL REGISTRO SEGÚN LEGISLACIÓN LOCAL</t>
  </si>
  <si>
    <t>%</t>
  </si>
  <si>
    <t xml:space="preserve">Cubren el % minimo </t>
  </si>
  <si>
    <t>Merma de promocionales para las autoridades electorales</t>
  </si>
  <si>
    <t>Merma de promocionales para las autoridades electorales:</t>
  </si>
  <si>
    <t>PAUTA</t>
  </si>
  <si>
    <t>DIARIO</t>
  </si>
  <si>
    <t>REDON.</t>
  </si>
  <si>
    <r>
      <rPr>
        <b/>
        <sz val="10"/>
        <color indexed="17"/>
        <rFont val="Arial"/>
        <family val="2"/>
      </rPr>
      <t>P</t>
    </r>
    <r>
      <rPr>
        <b/>
        <sz val="10"/>
        <color indexed="8"/>
        <rFont val="Arial"/>
        <family val="2"/>
      </rPr>
      <t>R</t>
    </r>
    <r>
      <rPr>
        <b/>
        <sz val="10"/>
        <color indexed="10"/>
        <rFont val="Arial"/>
        <family val="2"/>
      </rPr>
      <t>I</t>
    </r>
  </si>
  <si>
    <t>RADIO</t>
  </si>
  <si>
    <t>PERIODO:</t>
  </si>
  <si>
    <r>
      <rPr>
        <b/>
        <sz val="10"/>
        <color indexed="8"/>
        <rFont val="Arial"/>
        <family val="2"/>
      </rPr>
      <t>ENTIDAD:</t>
    </r>
    <r>
      <rPr>
        <sz val="10"/>
        <color indexed="8"/>
        <rFont val="Arial"/>
        <family val="2"/>
      </rPr>
      <t xml:space="preserve"> </t>
    </r>
  </si>
  <si>
    <t>001</t>
  </si>
  <si>
    <t>005</t>
  </si>
  <si>
    <t>LOCALIDAD:</t>
  </si>
  <si>
    <r>
      <rPr>
        <b/>
        <sz val="10"/>
        <color indexed="17"/>
        <rFont val="Arial"/>
        <family val="2"/>
      </rPr>
      <t>0</t>
    </r>
    <r>
      <rPr>
        <b/>
        <sz val="10"/>
        <color indexed="8"/>
        <rFont val="Arial"/>
        <family val="2"/>
      </rPr>
      <t>0</t>
    </r>
    <r>
      <rPr>
        <b/>
        <sz val="10"/>
        <color indexed="10"/>
        <rFont val="Arial"/>
        <family val="2"/>
      </rPr>
      <t>2</t>
    </r>
  </si>
  <si>
    <t>006</t>
  </si>
  <si>
    <t xml:space="preserve">EMISORA: </t>
  </si>
  <si>
    <t>003</t>
  </si>
  <si>
    <t>007</t>
  </si>
  <si>
    <r>
      <t>CANAL:</t>
    </r>
    <r>
      <rPr>
        <sz val="10"/>
        <color indexed="8"/>
        <rFont val="Arial"/>
        <family val="2"/>
      </rPr>
      <t xml:space="preserve"> </t>
    </r>
  </si>
  <si>
    <t>004</t>
  </si>
  <si>
    <t>MES</t>
  </si>
  <si>
    <t>DÍA Y FECHA</t>
  </si>
  <si>
    <t>ACTOR</t>
  </si>
  <si>
    <t>AUTORIDADES ELECTORALES</t>
  </si>
  <si>
    <t>AUTORIDAD LOCAL:</t>
  </si>
  <si>
    <t xml:space="preserve">IPEPAC - INSTITUTO DE PROCEDIMIENTOS ELECTORALES  Y PARTICIPACIÓN CIUDADANA DEL ESTADO DE YUCATAN </t>
  </si>
  <si>
    <t>PAY</t>
  </si>
  <si>
    <t>TOTAL SPOTS POR DÍA POR PARTIDO</t>
  </si>
  <si>
    <t xml:space="preserve">PAUTA DE LOS TIEMPOS DEL ESTADO CORRESPONDIENTES A LOS PARTIDOS POLÍTICOS, INSTITUTO FEDERAL </t>
  </si>
  <si>
    <t>Del 17  al 21 de Septiembre de 2010.</t>
  </si>
  <si>
    <t>Perdio su Registro no cuentan</t>
  </si>
  <si>
    <t>YUCATÁN - MUNICIPIO DE MUXUPIP</t>
  </si>
  <si>
    <t>SEPTIEMBRE</t>
  </si>
  <si>
    <t>DIFER</t>
  </si>
  <si>
    <t>DEL 17 AL 24 DE SEPTIEMBRE DE 2010</t>
  </si>
  <si>
    <r>
      <rPr>
        <b/>
        <sz val="12"/>
        <color indexed="17"/>
        <rFont val="Arial"/>
        <family val="2"/>
      </rPr>
      <t>P</t>
    </r>
    <r>
      <rPr>
        <b/>
        <sz val="12"/>
        <color indexed="8"/>
        <rFont val="Arial"/>
        <family val="2"/>
      </rPr>
      <t>R</t>
    </r>
    <r>
      <rPr>
        <b/>
        <sz val="12"/>
        <color indexed="10"/>
        <rFont val="Arial"/>
        <family val="2"/>
      </rPr>
      <t>I</t>
    </r>
  </si>
  <si>
    <t>PROPUESTA DE PAUTA DE PRECAMPAÑA</t>
  </si>
  <si>
    <t xml:space="preserve">INSTITUTO DE PROCEDIMIENTOS ELECTORALES  Y PARTICIPACIÓN CIUDADANA DEL ESTADO DE YUCATAN </t>
  </si>
  <si>
    <t>RADIO Y TELEVISIÓN</t>
  </si>
  <si>
    <t>ANEXO A1</t>
  </si>
  <si>
    <t>ANEXO A4</t>
  </si>
  <si>
    <t>ANEXO A3</t>
  </si>
  <si>
    <t>ANEXO A2</t>
  </si>
</sst>
</file>

<file path=xl/styles.xml><?xml version="1.0" encoding="utf-8"?>
<styleSheet xmlns="http://schemas.openxmlformats.org/spreadsheetml/2006/main">
  <numFmts count="7">
    <numFmt numFmtId="164" formatCode="0.0000"/>
    <numFmt numFmtId="165" formatCode="0.0"/>
    <numFmt numFmtId="166" formatCode="#,##0.00_ ;\-#,##0.00\ "/>
    <numFmt numFmtId="167" formatCode="#,##0.0000_ ;\-#,##0.0000\ "/>
    <numFmt numFmtId="168" formatCode="dd"/>
    <numFmt numFmtId="169" formatCode="ddd"/>
    <numFmt numFmtId="170" formatCode="\ dd&quot; de &quot;mmmm&quot; de &quot;yyyy"/>
  </numFmts>
  <fonts count="47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name val="Arial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b/>
      <sz val="10"/>
      <color indexed="9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3"/>
      <name val="Arial"/>
      <family val="2"/>
    </font>
    <font>
      <b/>
      <sz val="10"/>
      <color indexed="8"/>
      <name val="Arial"/>
      <family val="2"/>
    </font>
    <font>
      <b/>
      <sz val="10"/>
      <color indexed="17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sz val="9"/>
      <color indexed="8"/>
      <name val="Arial Narrow"/>
      <family val="2"/>
    </font>
    <font>
      <b/>
      <sz val="9"/>
      <name val="Arial Narrow"/>
      <family val="2"/>
    </font>
    <font>
      <b/>
      <sz val="10"/>
      <name val="Arial Narrow"/>
      <family val="2"/>
    </font>
    <font>
      <b/>
      <sz val="10"/>
      <color indexed="8"/>
      <name val="Arial Narrow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8"/>
      <color indexed="8"/>
      <name val="Calibri"/>
      <family val="2"/>
    </font>
    <font>
      <b/>
      <sz val="10"/>
      <color indexed="8"/>
      <name val="Arial"/>
      <family val="2"/>
    </font>
    <font>
      <b/>
      <sz val="7"/>
      <color indexed="8"/>
      <name val="Arial"/>
      <family val="2"/>
    </font>
    <font>
      <sz val="10"/>
      <color indexed="8"/>
      <name val="Calibri"/>
      <family val="2"/>
    </font>
    <font>
      <b/>
      <sz val="8"/>
      <color indexed="8"/>
      <name val="Arial Narrow"/>
      <family val="2"/>
    </font>
    <font>
      <b/>
      <sz val="10"/>
      <color indexed="8"/>
      <name val="Arial Narrow"/>
      <family val="2"/>
    </font>
    <font>
      <b/>
      <sz val="10"/>
      <color indexed="14"/>
      <name val="Arial"/>
      <family val="2"/>
    </font>
    <font>
      <b/>
      <sz val="12"/>
      <color indexed="8"/>
      <name val="Calibri"/>
      <family val="2"/>
    </font>
    <font>
      <b/>
      <sz val="10"/>
      <color indexed="10"/>
      <name val="Arial"/>
      <family val="2"/>
    </font>
    <font>
      <b/>
      <sz val="14"/>
      <color indexed="8"/>
      <name val="Arial Narrow"/>
      <family val="2"/>
    </font>
    <font>
      <b/>
      <sz val="10"/>
      <color indexed="8"/>
      <name val="Calibri"/>
      <family val="2"/>
    </font>
    <font>
      <b/>
      <sz val="11"/>
      <color indexed="10"/>
      <name val="Calibri"/>
      <family val="2"/>
    </font>
    <font>
      <b/>
      <sz val="16"/>
      <color indexed="8"/>
      <name val="Calibri"/>
      <family val="2"/>
    </font>
    <font>
      <b/>
      <sz val="10"/>
      <color indexed="9"/>
      <name val="Calibri"/>
      <family val="2"/>
    </font>
    <font>
      <sz val="14"/>
      <color indexed="8"/>
      <name val="Arial Rounded MT Bold"/>
      <family val="2"/>
    </font>
    <font>
      <b/>
      <sz val="11"/>
      <color indexed="8"/>
      <name val="Arial Narrow"/>
      <family val="2"/>
    </font>
    <font>
      <b/>
      <sz val="12"/>
      <color indexed="9"/>
      <name val="Arial"/>
      <family val="2"/>
    </font>
    <font>
      <b/>
      <sz val="12"/>
      <color indexed="10"/>
      <name val="Arial"/>
      <family val="2"/>
    </font>
    <font>
      <b/>
      <sz val="12"/>
      <color indexed="17"/>
      <name val="Arial"/>
      <family val="2"/>
    </font>
    <font>
      <b/>
      <sz val="12"/>
      <name val="Arial"/>
      <family val="2"/>
    </font>
    <font>
      <b/>
      <sz val="12"/>
      <color indexed="13"/>
      <name val="Arial"/>
      <family val="2"/>
    </font>
    <font>
      <b/>
      <sz val="15"/>
      <color indexed="8"/>
      <name val="Arial Narrow"/>
      <family val="2"/>
    </font>
    <font>
      <b/>
      <sz val="7"/>
      <color theme="1"/>
      <name val="Arial"/>
      <family val="2"/>
    </font>
    <font>
      <b/>
      <sz val="12"/>
      <color rgb="FFFF00FF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</cellStyleXfs>
  <cellXfs count="175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0" fillId="0" borderId="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6" fillId="0" borderId="0" xfId="2" applyNumberFormat="1" applyFont="1" applyFill="1" applyBorder="1" applyAlignment="1" applyProtection="1">
      <alignment horizontal="center"/>
    </xf>
    <xf numFmtId="0" fontId="0" fillId="0" borderId="0" xfId="0" applyFill="1" applyBorder="1"/>
    <xf numFmtId="0" fontId="20" fillId="0" borderId="0" xfId="0" applyFont="1"/>
    <xf numFmtId="0" fontId="22" fillId="0" borderId="1" xfId="0" applyFont="1" applyFill="1" applyBorder="1" applyAlignment="1">
      <alignment vertical="center"/>
    </xf>
    <xf numFmtId="165" fontId="3" fillId="0" borderId="0" xfId="0" applyNumberFormat="1" applyFont="1"/>
    <xf numFmtId="164" fontId="3" fillId="0" borderId="1" xfId="0" applyNumberFormat="1" applyFont="1" applyBorder="1" applyAlignment="1">
      <alignment horizontal="right" vertical="center" wrapText="1"/>
    </xf>
    <xf numFmtId="0" fontId="6" fillId="0" borderId="1" xfId="2" applyNumberFormat="1" applyFont="1" applyFill="1" applyBorder="1" applyAlignment="1" applyProtection="1">
      <alignment horizontal="center"/>
    </xf>
    <xf numFmtId="0" fontId="8" fillId="4" borderId="1" xfId="2" applyNumberFormat="1" applyFont="1" applyFill="1" applyBorder="1" applyAlignment="1" applyProtection="1">
      <alignment horizontal="center"/>
    </xf>
    <xf numFmtId="0" fontId="7" fillId="5" borderId="1" xfId="2" applyNumberFormat="1" applyFont="1" applyFill="1" applyBorder="1" applyAlignment="1" applyProtection="1">
      <alignment horizontal="center"/>
    </xf>
    <xf numFmtId="0" fontId="5" fillId="6" borderId="1" xfId="2" applyNumberFormat="1" applyFont="1" applyFill="1" applyBorder="1" applyAlignment="1" applyProtection="1">
      <alignment horizontal="center"/>
    </xf>
    <xf numFmtId="0" fontId="7" fillId="7" borderId="1" xfId="2" applyNumberFormat="1" applyFont="1" applyFill="1" applyBorder="1" applyAlignment="1" applyProtection="1">
      <alignment horizontal="center"/>
    </xf>
    <xf numFmtId="0" fontId="5" fillId="8" borderId="1" xfId="2" applyNumberFormat="1" applyFont="1" applyFill="1" applyBorder="1" applyAlignment="1" applyProtection="1">
      <alignment horizontal="center"/>
    </xf>
    <xf numFmtId="0" fontId="7" fillId="9" borderId="1" xfId="2" applyNumberFormat="1" applyFont="1" applyFill="1" applyBorder="1" applyAlignment="1" applyProtection="1">
      <alignment horizontal="center"/>
    </xf>
    <xf numFmtId="0" fontId="0" fillId="0" borderId="1" xfId="0" applyBorder="1"/>
    <xf numFmtId="0" fontId="23" fillId="0" borderId="0" xfId="0" applyFont="1"/>
    <xf numFmtId="0" fontId="0" fillId="0" borderId="0" xfId="0" applyNumberFormat="1"/>
    <xf numFmtId="2" fontId="6" fillId="0" borderId="0" xfId="2" applyNumberFormat="1" applyFont="1" applyFill="1" applyBorder="1" applyAlignment="1" applyProtection="1">
      <alignment horizontal="center"/>
    </xf>
    <xf numFmtId="0" fontId="2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25" fillId="2" borderId="1" xfId="0" applyFont="1" applyFill="1" applyBorder="1" applyAlignment="1">
      <alignment horizontal="center" vertical="center" wrapText="1"/>
    </xf>
    <xf numFmtId="0" fontId="2" fillId="0" borderId="0" xfId="2"/>
    <xf numFmtId="0" fontId="21" fillId="0" borderId="0" xfId="0" applyFont="1" applyAlignment="1">
      <alignment vertical="center"/>
    </xf>
    <xf numFmtId="0" fontId="23" fillId="0" borderId="0" xfId="0" applyFont="1" applyAlignment="1">
      <alignment horizontal="center"/>
    </xf>
    <xf numFmtId="164" fontId="5" fillId="6" borderId="1" xfId="2" applyNumberFormat="1" applyFont="1" applyFill="1" applyBorder="1" applyAlignment="1" applyProtection="1">
      <alignment horizontal="center"/>
    </xf>
    <xf numFmtId="164" fontId="6" fillId="0" borderId="1" xfId="2" applyNumberFormat="1" applyFont="1" applyFill="1" applyBorder="1" applyAlignment="1" applyProtection="1">
      <alignment horizontal="center"/>
    </xf>
    <xf numFmtId="164" fontId="7" fillId="7" borderId="1" xfId="2" applyNumberFormat="1" applyFont="1" applyFill="1" applyBorder="1" applyAlignment="1" applyProtection="1">
      <alignment horizontal="center"/>
    </xf>
    <xf numFmtId="164" fontId="8" fillId="4" borderId="1" xfId="2" applyNumberFormat="1" applyFont="1" applyFill="1" applyBorder="1" applyAlignment="1" applyProtection="1">
      <alignment horizontal="center"/>
    </xf>
    <xf numFmtId="164" fontId="5" fillId="8" borderId="1" xfId="2" applyNumberFormat="1" applyFont="1" applyFill="1" applyBorder="1" applyAlignment="1" applyProtection="1">
      <alignment horizontal="center"/>
    </xf>
    <xf numFmtId="164" fontId="7" fillId="9" borderId="1" xfId="2" applyNumberFormat="1" applyFont="1" applyFill="1" applyBorder="1" applyAlignment="1" applyProtection="1">
      <alignment horizontal="center"/>
    </xf>
    <xf numFmtId="164" fontId="7" fillId="5" borderId="1" xfId="2" applyNumberFormat="1" applyFont="1" applyFill="1" applyBorder="1" applyAlignment="1" applyProtection="1">
      <alignment horizontal="center"/>
    </xf>
    <xf numFmtId="1" fontId="5" fillId="6" borderId="1" xfId="2" applyNumberFormat="1" applyFont="1" applyFill="1" applyBorder="1" applyAlignment="1" applyProtection="1">
      <alignment horizontal="center"/>
    </xf>
    <xf numFmtId="1" fontId="6" fillId="0" borderId="1" xfId="2" applyNumberFormat="1" applyFont="1" applyFill="1" applyBorder="1" applyAlignment="1" applyProtection="1">
      <alignment horizontal="center"/>
    </xf>
    <xf numFmtId="1" fontId="7" fillId="7" borderId="1" xfId="2" applyNumberFormat="1" applyFont="1" applyFill="1" applyBorder="1" applyAlignment="1" applyProtection="1">
      <alignment horizontal="center"/>
    </xf>
    <xf numFmtId="1" fontId="8" fillId="4" borderId="1" xfId="2" applyNumberFormat="1" applyFont="1" applyFill="1" applyBorder="1" applyAlignment="1" applyProtection="1">
      <alignment horizontal="center"/>
    </xf>
    <xf numFmtId="1" fontId="5" fillId="8" borderId="1" xfId="2" applyNumberFormat="1" applyFont="1" applyFill="1" applyBorder="1" applyAlignment="1" applyProtection="1">
      <alignment horizontal="center"/>
    </xf>
    <xf numFmtId="1" fontId="7" fillId="9" borderId="1" xfId="2" applyNumberFormat="1" applyFont="1" applyFill="1" applyBorder="1" applyAlignment="1" applyProtection="1">
      <alignment horizontal="center"/>
    </xf>
    <xf numFmtId="1" fontId="7" fillId="5" borderId="1" xfId="2" applyNumberFormat="1" applyFont="1" applyFill="1" applyBorder="1" applyAlignment="1" applyProtection="1">
      <alignment horizontal="center"/>
    </xf>
    <xf numFmtId="168" fontId="2" fillId="10" borderId="1" xfId="2" applyNumberFormat="1" applyFill="1" applyBorder="1" applyAlignment="1">
      <alignment horizontal="center"/>
    </xf>
    <xf numFmtId="169" fontId="2" fillId="3" borderId="1" xfId="2" applyNumberFormat="1" applyFill="1" applyBorder="1" applyAlignment="1">
      <alignment horizontal="center"/>
    </xf>
    <xf numFmtId="0" fontId="11" fillId="0" borderId="0" xfId="0" applyFont="1"/>
    <xf numFmtId="0" fontId="13" fillId="0" borderId="0" xfId="0" applyFont="1" applyAlignment="1"/>
    <xf numFmtId="0" fontId="14" fillId="0" borderId="0" xfId="0" applyFont="1" applyAlignment="1">
      <alignment wrapText="1"/>
    </xf>
    <xf numFmtId="0" fontId="12" fillId="0" borderId="0" xfId="0" applyFont="1" applyAlignment="1">
      <alignment horizontal="center" wrapText="1"/>
    </xf>
    <xf numFmtId="0" fontId="9" fillId="0" borderId="0" xfId="0" applyFont="1" applyAlignment="1"/>
    <xf numFmtId="0" fontId="9" fillId="0" borderId="0" xfId="0" applyFont="1" applyAlignment="1">
      <alignment vertical="center"/>
    </xf>
    <xf numFmtId="0" fontId="26" fillId="0" borderId="0" xfId="0" applyFont="1"/>
    <xf numFmtId="0" fontId="27" fillId="11" borderId="1" xfId="0" applyNumberFormat="1" applyFont="1" applyFill="1" applyBorder="1" applyAlignment="1" applyProtection="1">
      <alignment horizontal="center" vertical="center"/>
    </xf>
    <xf numFmtId="0" fontId="15" fillId="0" borderId="0" xfId="0" applyFont="1" applyAlignment="1">
      <alignment horizontal="left" vertical="center"/>
    </xf>
    <xf numFmtId="0" fontId="5" fillId="6" borderId="1" xfId="0" quotePrefix="1" applyNumberFormat="1" applyFont="1" applyFill="1" applyBorder="1" applyAlignment="1" applyProtection="1">
      <alignment horizontal="center"/>
    </xf>
    <xf numFmtId="0" fontId="16" fillId="0" borderId="0" xfId="0" applyNumberFormat="1" applyFont="1" applyFill="1" applyBorder="1" applyAlignment="1" applyProtection="1"/>
    <xf numFmtId="0" fontId="5" fillId="8" borderId="2" xfId="0" quotePrefix="1" applyNumberFormat="1" applyFont="1" applyFill="1" applyBorder="1" applyAlignment="1" applyProtection="1">
      <alignment horizontal="center" vertical="center"/>
    </xf>
    <xf numFmtId="0" fontId="15" fillId="0" borderId="0" xfId="0" applyFont="1" applyAlignment="1">
      <alignment horizontal="left"/>
    </xf>
    <xf numFmtId="0" fontId="29" fillId="0" borderId="1" xfId="0" quotePrefix="1" applyNumberFormat="1" applyFont="1" applyFill="1" applyBorder="1" applyAlignment="1" applyProtection="1">
      <alignment horizontal="center" vertical="center"/>
    </xf>
    <xf numFmtId="0" fontId="16" fillId="0" borderId="0" xfId="2" applyNumberFormat="1" applyFont="1" applyFill="1" applyBorder="1" applyAlignment="1" applyProtection="1"/>
    <xf numFmtId="0" fontId="7" fillId="9" borderId="1" xfId="0" quotePrefix="1" applyNumberFormat="1" applyFont="1" applyFill="1" applyBorder="1" applyAlignment="1" applyProtection="1">
      <alignment horizontal="center"/>
    </xf>
    <xf numFmtId="0" fontId="7" fillId="7" borderId="1" xfId="2" quotePrefix="1" applyNumberFormat="1" applyFont="1" applyFill="1" applyBorder="1" applyAlignment="1" applyProtection="1">
      <alignment horizontal="center"/>
    </xf>
    <xf numFmtId="0" fontId="8" fillId="4" borderId="1" xfId="0" quotePrefix="1" applyNumberFormat="1" applyFont="1" applyFill="1" applyBorder="1" applyAlignment="1" applyProtection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5" borderId="1" xfId="2" quotePrefix="1" applyNumberFormat="1" applyFont="1" applyFill="1" applyBorder="1" applyAlignment="1" applyProtection="1">
      <alignment horizontal="center"/>
    </xf>
    <xf numFmtId="0" fontId="1" fillId="2" borderId="3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6" fontId="0" fillId="0" borderId="1" xfId="0" applyNumberFormat="1" applyFill="1" applyBorder="1" applyAlignment="1">
      <alignment horizontal="center" vertical="center"/>
    </xf>
    <xf numFmtId="167" fontId="24" fillId="0" borderId="2" xfId="0" applyNumberFormat="1" applyFont="1" applyFill="1" applyBorder="1" applyAlignment="1"/>
    <xf numFmtId="167" fontId="24" fillId="0" borderId="5" xfId="0" applyNumberFormat="1" applyFont="1" applyFill="1" applyBorder="1" applyAlignment="1"/>
    <xf numFmtId="167" fontId="24" fillId="0" borderId="2" xfId="0" applyNumberFormat="1" applyFont="1" applyFill="1" applyBorder="1" applyAlignment="1">
      <alignment horizontal="right"/>
    </xf>
    <xf numFmtId="167" fontId="24" fillId="0" borderId="5" xfId="0" applyNumberFormat="1" applyFont="1" applyFill="1" applyBorder="1" applyAlignment="1">
      <alignment horizontal="right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/>
    </xf>
    <xf numFmtId="0" fontId="31" fillId="2" borderId="5" xfId="0" applyFont="1" applyFill="1" applyBorder="1" applyAlignment="1">
      <alignment horizontal="center" vertical="center"/>
    </xf>
    <xf numFmtId="0" fontId="20" fillId="2" borderId="8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167" fontId="3" fillId="0" borderId="2" xfId="0" applyNumberFormat="1" applyFont="1" applyBorder="1" applyAlignment="1">
      <alignment horizontal="right" vertical="center" wrapText="1"/>
    </xf>
    <xf numFmtId="167" fontId="3" fillId="0" borderId="5" xfId="0" applyNumberFormat="1" applyFont="1" applyBorder="1" applyAlignment="1">
      <alignment horizontal="right" vertical="center" wrapText="1"/>
    </xf>
    <xf numFmtId="0" fontId="31" fillId="2" borderId="2" xfId="0" applyFont="1" applyFill="1" applyBorder="1" applyAlignment="1">
      <alignment horizontal="left" vertical="center"/>
    </xf>
    <xf numFmtId="0" fontId="0" fillId="0" borderId="0" xfId="0" applyAlignment="1"/>
    <xf numFmtId="0" fontId="1" fillId="0" borderId="1" xfId="0" applyFont="1" applyBorder="1" applyAlignment="1">
      <alignment horizontal="left" vertical="center" wrapText="1"/>
    </xf>
    <xf numFmtId="0" fontId="43" fillId="0" borderId="0" xfId="0" applyFont="1" applyAlignment="1">
      <alignment horizontal="center"/>
    </xf>
    <xf numFmtId="0" fontId="19" fillId="12" borderId="1" xfId="0" applyNumberFormat="1" applyFont="1" applyFill="1" applyBorder="1" applyAlignment="1" applyProtection="1">
      <alignment horizontal="center"/>
    </xf>
    <xf numFmtId="0" fontId="19" fillId="12" borderId="1" xfId="0" applyFont="1" applyFill="1" applyBorder="1" applyAlignment="1">
      <alignment horizontal="center" vertical="center"/>
    </xf>
    <xf numFmtId="0" fontId="34" fillId="12" borderId="0" xfId="0" applyFont="1" applyFill="1" applyBorder="1" applyAlignment="1">
      <alignment horizontal="center" vertical="center" wrapText="1"/>
    </xf>
    <xf numFmtId="168" fontId="2" fillId="10" borderId="2" xfId="2" applyNumberFormat="1" applyFill="1" applyBorder="1" applyAlignment="1">
      <alignment horizontal="center"/>
    </xf>
    <xf numFmtId="16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70" fontId="18" fillId="0" borderId="0" xfId="0" applyNumberFormat="1" applyFont="1" applyAlignment="1">
      <alignment vertical="center"/>
    </xf>
    <xf numFmtId="0" fontId="44" fillId="13" borderId="1" xfId="0" applyNumberFormat="1" applyFont="1" applyFill="1" applyBorder="1" applyAlignment="1" applyProtection="1">
      <alignment horizontal="center"/>
    </xf>
    <xf numFmtId="0" fontId="37" fillId="6" borderId="1" xfId="2" applyNumberFormat="1" applyFont="1" applyFill="1" applyBorder="1" applyAlignment="1" applyProtection="1">
      <alignment horizontal="center"/>
    </xf>
    <xf numFmtId="0" fontId="38" fillId="0" borderId="1" xfId="2" applyNumberFormat="1" applyFont="1" applyFill="1" applyBorder="1" applyAlignment="1" applyProtection="1">
      <alignment horizontal="center"/>
    </xf>
    <xf numFmtId="0" fontId="40" fillId="9" borderId="1" xfId="2" applyNumberFormat="1" applyFont="1" applyFill="1" applyBorder="1" applyAlignment="1" applyProtection="1">
      <alignment horizontal="center"/>
    </xf>
    <xf numFmtId="0" fontId="41" fillId="4" borderId="1" xfId="2" applyNumberFormat="1" applyFont="1" applyFill="1" applyBorder="1" applyAlignment="1" applyProtection="1">
      <alignment horizontal="center"/>
    </xf>
    <xf numFmtId="0" fontId="37" fillId="8" borderId="1" xfId="2" applyNumberFormat="1" applyFont="1" applyFill="1" applyBorder="1" applyAlignment="1" applyProtection="1">
      <alignment horizontal="center"/>
    </xf>
    <xf numFmtId="0" fontId="40" fillId="7" borderId="1" xfId="2" applyNumberFormat="1" applyFont="1" applyFill="1" applyBorder="1" applyAlignment="1" applyProtection="1">
      <alignment horizontal="center"/>
    </xf>
    <xf numFmtId="0" fontId="40" fillId="5" borderId="1" xfId="2" applyNumberFormat="1" applyFont="1" applyFill="1" applyBorder="1" applyAlignment="1" applyProtection="1">
      <alignment horizontal="center"/>
    </xf>
    <xf numFmtId="0" fontId="28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2" fontId="28" fillId="0" borderId="1" xfId="0" applyNumberFormat="1" applyFont="1" applyBorder="1" applyAlignment="1">
      <alignment horizontal="center" vertical="center" wrapText="1"/>
    </xf>
    <xf numFmtId="164" fontId="28" fillId="0" borderId="1" xfId="0" applyNumberFormat="1" applyFont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justify" vertical="center" wrapText="1"/>
    </xf>
    <xf numFmtId="0" fontId="28" fillId="2" borderId="1" xfId="0" applyFont="1" applyFill="1" applyBorder="1" applyAlignment="1">
      <alignment horizontal="center" vertical="center" wrapText="1"/>
    </xf>
    <xf numFmtId="2" fontId="28" fillId="2" borderId="1" xfId="0" applyNumberFormat="1" applyFont="1" applyFill="1" applyBorder="1" applyAlignment="1">
      <alignment horizontal="center" vertical="center" wrapText="1"/>
    </xf>
    <xf numFmtId="164" fontId="28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7" fillId="3" borderId="2" xfId="2" applyFont="1" applyFill="1" applyBorder="1" applyAlignment="1">
      <alignment horizontal="center"/>
    </xf>
    <xf numFmtId="0" fontId="7" fillId="3" borderId="4" xfId="2" applyFont="1" applyFill="1" applyBorder="1" applyAlignment="1">
      <alignment horizontal="center"/>
    </xf>
    <xf numFmtId="0" fontId="17" fillId="2" borderId="1" xfId="1" applyFont="1" applyFill="1" applyBorder="1" applyAlignment="1">
      <alignment horizontal="center" vertical="center" wrapText="1"/>
    </xf>
    <xf numFmtId="0" fontId="17" fillId="2" borderId="1" xfId="1" applyFont="1" applyFill="1" applyBorder="1" applyAlignment="1">
      <alignment horizontal="center" vertical="center" textRotation="90" wrapText="1"/>
    </xf>
    <xf numFmtId="0" fontId="7" fillId="2" borderId="1" xfId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2" fillId="11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wrapText="1"/>
    </xf>
    <xf numFmtId="0" fontId="46" fillId="0" borderId="0" xfId="0" applyFont="1" applyAlignment="1">
      <alignment horizontal="right"/>
    </xf>
    <xf numFmtId="0" fontId="45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34" fillId="12" borderId="0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wrapText="1"/>
    </xf>
    <xf numFmtId="0" fontId="20" fillId="2" borderId="4" xfId="0" applyFont="1" applyFill="1" applyBorder="1" applyAlignment="1">
      <alignment horizontal="center" wrapText="1"/>
    </xf>
    <xf numFmtId="0" fontId="20" fillId="2" borderId="5" xfId="0" applyFont="1" applyFill="1" applyBorder="1" applyAlignment="1">
      <alignment horizont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32" fillId="0" borderId="6" xfId="0" applyFont="1" applyBorder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 wrapText="1"/>
    </xf>
    <xf numFmtId="0" fontId="35" fillId="3" borderId="2" xfId="0" applyFont="1" applyFill="1" applyBorder="1" applyAlignment="1">
      <alignment horizontal="center" vertical="center" wrapText="1"/>
    </xf>
    <xf numFmtId="0" fontId="35" fillId="3" borderId="4" xfId="0" applyFont="1" applyFill="1" applyBorder="1" applyAlignment="1">
      <alignment horizontal="center" vertical="center" wrapText="1"/>
    </xf>
    <xf numFmtId="0" fontId="35" fillId="3" borderId="5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9" fontId="1" fillId="3" borderId="2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9" fontId="1" fillId="3" borderId="5" xfId="0" applyNumberFormat="1" applyFont="1" applyFill="1" applyBorder="1" applyAlignment="1">
      <alignment horizontal="center" vertical="center" wrapText="1"/>
    </xf>
    <xf numFmtId="0" fontId="19" fillId="12" borderId="13" xfId="0" applyFont="1" applyFill="1" applyBorder="1" applyAlignment="1">
      <alignment horizontal="center" vertical="center"/>
    </xf>
    <xf numFmtId="0" fontId="19" fillId="12" borderId="0" xfId="0" applyFont="1" applyFill="1" applyBorder="1" applyAlignment="1">
      <alignment horizontal="center" vertical="center"/>
    </xf>
    <xf numFmtId="0" fontId="19" fillId="12" borderId="14" xfId="0" applyFont="1" applyFill="1" applyBorder="1" applyAlignment="1">
      <alignment horizontal="center" vertical="center"/>
    </xf>
    <xf numFmtId="0" fontId="7" fillId="3" borderId="2" xfId="2" applyFont="1" applyFill="1" applyBorder="1" applyAlignment="1">
      <alignment horizontal="center"/>
    </xf>
    <xf numFmtId="0" fontId="7" fillId="3" borderId="4" xfId="2" applyFont="1" applyFill="1" applyBorder="1" applyAlignment="1">
      <alignment horizontal="center"/>
    </xf>
    <xf numFmtId="0" fontId="30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42" fillId="0" borderId="0" xfId="0" applyFont="1" applyAlignment="1">
      <alignment horizontal="center" wrapText="1"/>
    </xf>
    <xf numFmtId="0" fontId="36" fillId="0" borderId="0" xfId="0" applyFont="1" applyAlignment="1">
      <alignment horizontal="center"/>
    </xf>
  </cellXfs>
  <cellStyles count="4">
    <cellStyle name="Normal" xfId="0" builtinId="0"/>
    <cellStyle name="Normal 2" xfId="1"/>
    <cellStyle name="Normal 3" xfId="2"/>
    <cellStyle name="Porcentual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533400</xdr:colOff>
      <xdr:row>2</xdr:row>
      <xdr:rowOff>0</xdr:rowOff>
    </xdr:from>
    <xdr:to>
      <xdr:col>3</xdr:col>
      <xdr:colOff>0</xdr:colOff>
      <xdr:row>3</xdr:row>
      <xdr:rowOff>9525</xdr:rowOff>
    </xdr:to>
    <xdr:pic>
      <xdr:nvPicPr>
        <xdr:cNvPr id="3085" name="Picture 5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71650" y="381000"/>
          <a:ext cx="50482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3</xdr:row>
      <xdr:rowOff>38100</xdr:rowOff>
    </xdr:from>
    <xdr:to>
      <xdr:col>0</xdr:col>
      <xdr:colOff>1095375</xdr:colOff>
      <xdr:row>3</xdr:row>
      <xdr:rowOff>619125</xdr:rowOff>
    </xdr:to>
    <xdr:pic>
      <xdr:nvPicPr>
        <xdr:cNvPr id="5148" name="Picture 5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0" y="523875"/>
          <a:ext cx="71437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47625</xdr:rowOff>
    </xdr:from>
    <xdr:to>
      <xdr:col>1</xdr:col>
      <xdr:colOff>9525</xdr:colOff>
      <xdr:row>3</xdr:row>
      <xdr:rowOff>85725</xdr:rowOff>
    </xdr:to>
    <xdr:pic>
      <xdr:nvPicPr>
        <xdr:cNvPr id="1086" name="Picture 5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42900"/>
          <a:ext cx="77152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view="pageBreakPreview" zoomScaleNormal="90" zoomScaleSheetLayoutView="100" workbookViewId="0">
      <selection activeCell="G2" sqref="G2"/>
    </sheetView>
  </sheetViews>
  <sheetFormatPr baseColWidth="10" defaultRowHeight="15"/>
  <cols>
    <col min="1" max="1" width="3.140625" style="5" customWidth="1"/>
    <col min="2" max="2" width="15.42578125" customWidth="1"/>
    <col min="3" max="3" width="15.5703125" customWidth="1"/>
    <col min="4" max="4" width="6.42578125" customWidth="1"/>
    <col min="5" max="5" width="18.85546875" customWidth="1"/>
    <col min="6" max="6" width="18.140625" customWidth="1"/>
    <col min="7" max="7" width="20.5703125" customWidth="1"/>
  </cols>
  <sheetData>
    <row r="1" spans="2:7">
      <c r="E1" s="96"/>
      <c r="F1" s="96"/>
    </row>
    <row r="2" spans="2:7">
      <c r="G2" s="135" t="s">
        <v>95</v>
      </c>
    </row>
    <row r="3" spans="2:7" ht="32.25" customHeight="1">
      <c r="B3" s="155" t="s">
        <v>80</v>
      </c>
      <c r="C3" s="155"/>
      <c r="D3" s="141" t="s">
        <v>81</v>
      </c>
      <c r="E3" s="156"/>
      <c r="F3" s="156"/>
      <c r="G3" s="142"/>
    </row>
    <row r="4" spans="2:7">
      <c r="B4" s="74" t="s">
        <v>0</v>
      </c>
      <c r="C4" s="150" t="s">
        <v>87</v>
      </c>
      <c r="D4" s="151"/>
      <c r="E4" s="151"/>
      <c r="F4" s="154" t="s">
        <v>85</v>
      </c>
      <c r="G4" s="154"/>
    </row>
    <row r="5" spans="2:7" ht="15" customHeight="1"/>
    <row r="6" spans="2:7" ht="18" customHeight="1">
      <c r="B6" s="137" t="s">
        <v>1</v>
      </c>
      <c r="C6" s="138"/>
      <c r="D6" s="143" t="str">
        <f>B8</f>
        <v>PRECAMPAÑA</v>
      </c>
      <c r="E6" s="144"/>
      <c r="F6" s="144"/>
      <c r="G6" s="145"/>
    </row>
    <row r="7" spans="2:7" ht="30">
      <c r="B7" s="139"/>
      <c r="C7" s="140"/>
      <c r="D7" s="2" t="s">
        <v>2</v>
      </c>
      <c r="E7" s="2" t="s">
        <v>3</v>
      </c>
      <c r="F7" s="2" t="s">
        <v>4</v>
      </c>
      <c r="G7" s="2" t="s">
        <v>5</v>
      </c>
    </row>
    <row r="8" spans="2:7" ht="30" customHeight="1">
      <c r="B8" s="141" t="s">
        <v>32</v>
      </c>
      <c r="C8" s="142"/>
      <c r="D8" s="81">
        <v>5</v>
      </c>
      <c r="E8" s="81">
        <v>12</v>
      </c>
      <c r="F8" s="76">
        <f>E8*2</f>
        <v>24</v>
      </c>
      <c r="G8" s="76">
        <f>D8*F8</f>
        <v>120</v>
      </c>
    </row>
    <row r="9" spans="2:7">
      <c r="B9" s="87"/>
      <c r="C9" s="87"/>
      <c r="D9" s="77"/>
      <c r="E9" s="8"/>
      <c r="F9" s="77"/>
      <c r="G9" s="77"/>
    </row>
    <row r="10" spans="2:7">
      <c r="B10" s="88"/>
      <c r="C10" s="88"/>
      <c r="D10" s="77"/>
      <c r="E10" s="77"/>
      <c r="F10" s="77"/>
      <c r="G10" s="77"/>
    </row>
    <row r="11" spans="2:7">
      <c r="B11" s="78" t="s">
        <v>6</v>
      </c>
      <c r="C11" s="79"/>
      <c r="D11" s="80"/>
      <c r="E11" s="76">
        <f>SUM(E8:E10)</f>
        <v>12</v>
      </c>
      <c r="F11" s="76">
        <f>SUM(F8:F10)</f>
        <v>24</v>
      </c>
      <c r="G11" s="76">
        <f>SUM(G8:G10)</f>
        <v>120</v>
      </c>
    </row>
    <row r="12" spans="2:7" ht="20.25" customHeight="1"/>
    <row r="13" spans="2:7" ht="12.75" customHeight="1">
      <c r="B13" s="95" t="s">
        <v>54</v>
      </c>
      <c r="C13" s="89"/>
      <c r="D13" s="89"/>
      <c r="E13" s="89"/>
      <c r="F13" s="90"/>
      <c r="G13" s="82">
        <v>1.5</v>
      </c>
    </row>
    <row r="15" spans="2:7" ht="57.75" customHeight="1">
      <c r="B15" s="91" t="s">
        <v>7</v>
      </c>
      <c r="C15" s="137" t="s">
        <v>8</v>
      </c>
      <c r="D15" s="138"/>
      <c r="E15" s="146" t="str">
        <f>"PORCENTAJE CORRESPONDIENTE AL 70% SOLO PARTIDOS CON VOTACIÓN MAYOR O IGUAL AL "  &amp; G13 &amp; "%"</f>
        <v>PORCENTAJE CORRESPONDIENTE AL 70% SOLO PARTIDOS CON VOTACIÓN MAYOR O IGUAL AL 1.5%</v>
      </c>
      <c r="F15" s="147"/>
      <c r="G15" s="148" t="s">
        <v>33</v>
      </c>
    </row>
    <row r="16" spans="2:7">
      <c r="B16" s="92"/>
      <c r="C16" s="139"/>
      <c r="D16" s="140"/>
      <c r="E16" s="30" t="s">
        <v>56</v>
      </c>
      <c r="F16" s="2" t="s">
        <v>55</v>
      </c>
      <c r="G16" s="149"/>
    </row>
    <row r="17" spans="2:7">
      <c r="B17" s="3" t="s">
        <v>9</v>
      </c>
      <c r="C17" s="83">
        <v>44.446217972204799</v>
      </c>
      <c r="D17" s="84"/>
      <c r="E17" s="28" t="str">
        <f t="shared" ref="E17:E23" si="0">IF(C17&gt;=$G$13,"Sí","No")</f>
        <v>Sí</v>
      </c>
      <c r="F17" s="15">
        <f>IF(C17&gt;=G13,(C17*100)/SUMIF(C17:D23,CONCATENATE("&gt;=",G13)),0)</f>
        <v>46.518412114328044</v>
      </c>
      <c r="G17" s="27">
        <f>'CONTEOS 30-70'!H7</f>
        <v>44</v>
      </c>
    </row>
    <row r="18" spans="2:7">
      <c r="B18" s="3" t="s">
        <v>10</v>
      </c>
      <c r="C18" s="83">
        <v>40.436009707646001</v>
      </c>
      <c r="D18" s="84"/>
      <c r="E18" s="28" t="str">
        <f t="shared" si="0"/>
        <v>Sí</v>
      </c>
      <c r="F18" s="15">
        <f>IF(C18&gt;=G13,(C18*100)/SUMIF(C17:D23,CONCATENATE("&gt;=",G13)),0)</f>
        <v>42.321237883852653</v>
      </c>
      <c r="G18" s="27">
        <f>'CONTEOS 30-70'!H8</f>
        <v>40</v>
      </c>
    </row>
    <row r="19" spans="2:7">
      <c r="B19" s="3" t="s">
        <v>11</v>
      </c>
      <c r="C19" s="83">
        <v>3.9148609937156702</v>
      </c>
      <c r="D19" s="84"/>
      <c r="E19" s="28" t="str">
        <f t="shared" si="0"/>
        <v>Sí</v>
      </c>
      <c r="F19" s="15">
        <f>IF(C19&gt;=G13,(C19*100)/SUMIF(C17:D23,CONCATENATE("&gt;=",G13)),0)</f>
        <v>4.0973816307578961</v>
      </c>
      <c r="G19" s="27">
        <f>'CONTEOS 30-70'!H9</f>
        <v>8</v>
      </c>
    </row>
    <row r="20" spans="2:7">
      <c r="B20" s="3" t="s">
        <v>12</v>
      </c>
      <c r="C20" s="83">
        <v>1.8360849213460599</v>
      </c>
      <c r="D20" s="84"/>
      <c r="E20" s="28" t="str">
        <f t="shared" si="0"/>
        <v>Sí</v>
      </c>
      <c r="F20" s="15">
        <f>IF(C20&gt;=G13,(C20*100)/SUMIF(C17:D23,CONCATENATE("&gt;=",G13)),0)</f>
        <v>1.9216878048317478</v>
      </c>
      <c r="G20" s="27">
        <f>'CONTEOS 30-70'!H10</f>
        <v>6</v>
      </c>
    </row>
    <row r="21" spans="2:7">
      <c r="B21" s="3" t="s">
        <v>13</v>
      </c>
      <c r="C21" s="83">
        <v>3.07617382345579</v>
      </c>
      <c r="D21" s="84"/>
      <c r="E21" s="28" t="str">
        <f t="shared" si="0"/>
        <v>Sí</v>
      </c>
      <c r="F21" s="15">
        <f>IF(C21&gt;=G13,(C21*100)/SUMIF(C17:D23,CONCATENATE("&gt;=",G13)),0)</f>
        <v>3.2195927613979189</v>
      </c>
      <c r="G21" s="27">
        <f>'CONTEOS 30-70'!H11</f>
        <v>7</v>
      </c>
    </row>
    <row r="22" spans="2:7">
      <c r="B22" s="3" t="s">
        <v>14</v>
      </c>
      <c r="C22" s="83">
        <v>1.8360849213460599</v>
      </c>
      <c r="D22" s="84"/>
      <c r="E22" s="28" t="str">
        <f t="shared" si="0"/>
        <v>Sí</v>
      </c>
      <c r="F22" s="15">
        <f>IF(C22&gt;=G13,(C22*100)/SUMIF(C17:D23,CONCATENATE("&gt;=",G13)),0)</f>
        <v>1.9216878048317478</v>
      </c>
      <c r="G22" s="27">
        <f>'CONTEOS 30-70'!H12</f>
        <v>6</v>
      </c>
    </row>
    <row r="23" spans="2:7">
      <c r="B23" s="3" t="s">
        <v>15</v>
      </c>
      <c r="C23" s="83">
        <v>1.3783938368298001</v>
      </c>
      <c r="D23" s="86"/>
      <c r="E23" s="28" t="str">
        <f t="shared" si="0"/>
        <v>No</v>
      </c>
      <c r="F23" s="15">
        <f>IF(C23&gt;=G13,(C23*100)/SUMIF(C17:D23,CONCATENATE("&gt;=",G13)),0)</f>
        <v>0</v>
      </c>
      <c r="G23" s="27">
        <f>'CONTEOS 30-70'!H13</f>
        <v>5</v>
      </c>
    </row>
    <row r="24" spans="2:7" ht="15" customHeight="1">
      <c r="B24" s="97" t="s">
        <v>82</v>
      </c>
      <c r="C24" s="85">
        <v>3.07617382345579</v>
      </c>
      <c r="D24" s="84"/>
      <c r="E24" s="152" t="s">
        <v>86</v>
      </c>
      <c r="F24" s="153"/>
      <c r="G24" s="27"/>
    </row>
    <row r="25" spans="2:7">
      <c r="B25" s="1" t="s">
        <v>6</v>
      </c>
      <c r="C25" s="93">
        <f>SUM(C17:C24)</f>
        <v>99.999999999999957</v>
      </c>
      <c r="D25" s="94"/>
      <c r="E25" s="29"/>
      <c r="F25" s="15">
        <f>SUM(F17:F23)</f>
        <v>100.00000000000001</v>
      </c>
      <c r="G25" s="27">
        <f>SUM(G17:G23)</f>
        <v>116</v>
      </c>
    </row>
    <row r="26" spans="2:7">
      <c r="G26" s="4"/>
    </row>
    <row r="27" spans="2:7" ht="14.25" customHeight="1">
      <c r="B27" s="136" t="s">
        <v>57</v>
      </c>
      <c r="C27" s="136"/>
      <c r="D27" s="136"/>
      <c r="E27" s="136"/>
      <c r="F27" s="136"/>
      <c r="G27" s="101">
        <f>G11-G25</f>
        <v>4</v>
      </c>
    </row>
  </sheetData>
  <dataConsolidate/>
  <mergeCells count="12">
    <mergeCell ref="C4:E4"/>
    <mergeCell ref="E24:F24"/>
    <mergeCell ref="F4:G4"/>
    <mergeCell ref="B3:C3"/>
    <mergeCell ref="D3:G3"/>
    <mergeCell ref="C15:D16"/>
    <mergeCell ref="B27:F27"/>
    <mergeCell ref="B6:C7"/>
    <mergeCell ref="B8:C8"/>
    <mergeCell ref="D6:G6"/>
    <mergeCell ref="E15:F15"/>
    <mergeCell ref="G15:G1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9"/>
  <sheetViews>
    <sheetView tabSelected="1" zoomScaleNormal="100" workbookViewId="0">
      <selection activeCell="D2" sqref="D2"/>
    </sheetView>
  </sheetViews>
  <sheetFormatPr baseColWidth="10" defaultRowHeight="12.75"/>
  <cols>
    <col min="1" max="1" width="23" style="6" customWidth="1"/>
    <col min="2" max="4" width="20" style="6" customWidth="1"/>
    <col min="5" max="5" width="30.85546875" style="6" bestFit="1" customWidth="1"/>
    <col min="6" max="6" width="26.7109375" style="6" bestFit="1" customWidth="1"/>
    <col min="7" max="7" width="15.85546875" style="6" customWidth="1"/>
    <col min="8" max="8" width="16.42578125" style="6" customWidth="1"/>
    <col min="9" max="16384" width="11.42578125" style="6"/>
  </cols>
  <sheetData>
    <row r="3" spans="1:10" ht="15">
      <c r="H3" s="135" t="s">
        <v>98</v>
      </c>
      <c r="J3" s="14"/>
    </row>
    <row r="4" spans="1:10" ht="50.25" customHeight="1">
      <c r="A4" s="122"/>
      <c r="B4" s="157" t="str">
        <f>CONCATENATE("CÁLCULO DE DISTRIBUCIÓN DE LOS MENSAJES DE ", 'PREMISAS 01'!B8, " PARA EL PROCESO ELECTORAL EXTRAORDINARIO LOCAL EN EL ESTADO DE ",'PREMISAS 01'!C4)</f>
        <v>CÁLCULO DE DISTRIBUCIÓN DE LOS MENSAJES DE PRECAMPAÑA PARA EL PROCESO ELECTORAL EXTRAORDINARIO LOCAL EN EL ESTADO DE YUCATÁN - MUNICIPIO DE MUXUPIP</v>
      </c>
      <c r="C4" s="158"/>
      <c r="D4" s="158"/>
      <c r="E4" s="158"/>
      <c r="F4" s="158"/>
      <c r="G4" s="158"/>
      <c r="H4" s="159"/>
      <c r="J4" s="14"/>
    </row>
    <row r="5" spans="1:10" ht="28.15" customHeight="1">
      <c r="A5" s="161" t="s">
        <v>16</v>
      </c>
      <c r="B5" s="163" t="str">
        <f>CONCATENATE("DURACIÓN: ",'PREMISAS 01'!D8," DÍAS
TOTAL DE PROMOCIONALES DE 30 SEGUNDOS EN CADA ESTACIÓN DE RADIO O CANAL DE TELEVISIÓN:  ", ('PREMISAS 01'!G8), " PROMOCIONALES DE 30 SEGUNDOS")</f>
        <v>DURACIÓN: 5 DÍAS
TOTAL DE PROMOCIONALES DE 30 SEGUNDOS EN CADA ESTACIÓN DE RADIO O CANAL DE TELEVISIÓN:  120 PROMOCIONALES DE 30 SEGUNDOS</v>
      </c>
      <c r="C5" s="164"/>
      <c r="D5" s="164"/>
      <c r="E5" s="164"/>
      <c r="F5" s="165"/>
      <c r="G5" s="161" t="s">
        <v>17</v>
      </c>
      <c r="H5" s="161" t="s">
        <v>18</v>
      </c>
      <c r="J5" s="14"/>
    </row>
    <row r="6" spans="1:10" ht="95.25" customHeight="1">
      <c r="A6" s="162"/>
      <c r="B6" s="7" t="str">
        <f>CONCATENATE(('PREMISAS 01'!G8)*0.3," promocionales (30%)
 Se distribuyen de manera igualitaria entre el número de partidos contendientes
(A)")</f>
        <v>36 promocionales (30%)
 Se distribuyen de manera igualitaria entre el número de partidos contendientes
(A)</v>
      </c>
      <c r="C6" s="7" t="s">
        <v>19</v>
      </c>
      <c r="D6" s="7" t="s">
        <v>20</v>
      </c>
      <c r="E6" s="7" t="str">
        <f>CONCATENATE(('PREMISAS 01'!G8)*0.7," promocionales 
(70% Distribución Proporcional)
% Fuerza Electoral de los partidos con Representación en el Congreso 
(C) ")</f>
        <v xml:space="preserve">84 promocionales 
(70% Distribución Proporcional)
% Fuerza Electoral de los partidos con Representación en el Congreso 
(C) </v>
      </c>
      <c r="F6" s="7" t="s">
        <v>21</v>
      </c>
      <c r="G6" s="162"/>
      <c r="H6" s="162"/>
      <c r="J6" s="14"/>
    </row>
    <row r="7" spans="1:10" ht="48.75" customHeight="1">
      <c r="A7" s="114" t="s">
        <v>22</v>
      </c>
      <c r="B7" s="115">
        <f>TRUNC(TRUNC(('PREMISAS 01'!G8)*0.3)/COUNTA(A7:A13))</f>
        <v>5</v>
      </c>
      <c r="C7" s="116">
        <f>TRUNC(('PREMISAS 01'!G8)*0.3)/COUNTA(A7:A13) - TRUNC(TRUNC(('PREMISAS 01'!G8)*0.3)/COUNTA(A7:A13))</f>
        <v>0.14285714285714324</v>
      </c>
      <c r="D7" s="116">
        <f>'PREMISAS 01'!F17</f>
        <v>46.518412114328044</v>
      </c>
      <c r="E7" s="115">
        <f>TRUNC((D7*TRUNC(('PREMISAS 01'!G8)*0.7))/100,0)</f>
        <v>39</v>
      </c>
      <c r="F7" s="117">
        <f>(((D7*TRUNC(('PREMISAS 01'!G8)*0.7))/100) - TRUNC((D7*TRUNC(('PREMISAS 01'!G8)*0.7))/100))</f>
        <v>7.5466176035554611E-2</v>
      </c>
      <c r="G7" s="115">
        <f t="shared" ref="G7:G13" si="0">SUM(B7,E7)</f>
        <v>44</v>
      </c>
      <c r="H7" s="115">
        <f>IF((ROUND(C14,0)+ROUND(F14,0)+('PREMISAS 01'!G8-(TRUNC('PREMISAS 01'!G8*0.3)+TRUNC('PREMISAS 01'!G8*0.7))))&gt;=COUNTA(A7:A13),G7+1,G7)</f>
        <v>44</v>
      </c>
      <c r="J7" s="14"/>
    </row>
    <row r="8" spans="1:10" ht="48.75" customHeight="1">
      <c r="A8" s="114" t="s">
        <v>23</v>
      </c>
      <c r="B8" s="115">
        <f>TRUNC(TRUNC(('PREMISAS 01'!G8)*0.3)/COUNTA(A7:A13))</f>
        <v>5</v>
      </c>
      <c r="C8" s="116">
        <f>TRUNC(('PREMISAS 01'!G8)*0.3)/COUNTA(A7:A13) - TRUNC(TRUNC(('PREMISAS 01'!G8)*0.3)/COUNTA(A7:A13))</f>
        <v>0.14285714285714324</v>
      </c>
      <c r="D8" s="116">
        <f>'PREMISAS 01'!F18</f>
        <v>42.321237883852653</v>
      </c>
      <c r="E8" s="115">
        <f>TRUNC((D8*TRUNC(('PREMISAS 01'!G8)*0.7))/100,0)</f>
        <v>35</v>
      </c>
      <c r="F8" s="117">
        <f>(((D8*TRUNC(('PREMISAS 01'!G8)*0.7))/100) - TRUNC((D8*TRUNC(('PREMISAS 01'!G8)*0.7))/100))</f>
        <v>0.5498398224362262</v>
      </c>
      <c r="G8" s="115">
        <f t="shared" si="0"/>
        <v>40</v>
      </c>
      <c r="H8" s="115">
        <f>IF((ROUND(C14,0)+ROUND(F14,0)+('PREMISAS 01'!G8-(TRUNC('PREMISAS 01'!G8*0.3)+TRUNC('PREMISAS 01'!G8*0.7))))&gt;=COUNTA(A7:A13),G8+1,G8)</f>
        <v>40</v>
      </c>
      <c r="J8" s="14"/>
    </row>
    <row r="9" spans="1:10" ht="48.75" customHeight="1">
      <c r="A9" s="114" t="s">
        <v>24</v>
      </c>
      <c r="B9" s="115">
        <f>TRUNC(TRUNC(('PREMISAS 01'!G8)*0.3)/COUNTA(A7:A13))</f>
        <v>5</v>
      </c>
      <c r="C9" s="116">
        <f>TRUNC(('PREMISAS 01'!G8)*0.3)/COUNTA(A7:A13) - TRUNC(TRUNC(('PREMISAS 01'!G8)*0.3)/COUNTA(A7:A13))</f>
        <v>0.14285714285714324</v>
      </c>
      <c r="D9" s="116">
        <f>'PREMISAS 01'!F19</f>
        <v>4.0973816307578961</v>
      </c>
      <c r="E9" s="115">
        <f>TRUNC((D9*TRUNC(('PREMISAS 01'!G8)*0.7))/100,0)</f>
        <v>3</v>
      </c>
      <c r="F9" s="117">
        <f>(((D9*TRUNC(('PREMISAS 01'!G8)*0.7))/100) - TRUNC((D9*TRUNC(('PREMISAS 01'!G8)*0.7))/100))</f>
        <v>0.44180056983663274</v>
      </c>
      <c r="G9" s="115">
        <f t="shared" si="0"/>
        <v>8</v>
      </c>
      <c r="H9" s="115">
        <f>IF((ROUND(C14,0)+ROUND(F14,0)+('PREMISAS 01'!G8-(TRUNC('PREMISAS 01'!G8*0.3)+TRUNC('PREMISAS 01'!G8*0.7))))&gt;=COUNTA(A7:A13),G9+1,G9)</f>
        <v>8</v>
      </c>
      <c r="J9" s="14"/>
    </row>
    <row r="10" spans="1:10" ht="48.75" customHeight="1">
      <c r="A10" s="114" t="s">
        <v>25</v>
      </c>
      <c r="B10" s="115">
        <f>TRUNC(TRUNC(('PREMISAS 01'!G8)*0.3)/COUNTA(A7:A13))</f>
        <v>5</v>
      </c>
      <c r="C10" s="116">
        <f>TRUNC(('PREMISAS 01'!G8)*0.3)/COUNTA(A7:A13) - TRUNC(TRUNC(('PREMISAS 01'!G8)*0.3)/COUNTA(A7:A13))</f>
        <v>0.14285714285714324</v>
      </c>
      <c r="D10" s="116">
        <f>'PREMISAS 01'!F20</f>
        <v>1.9216878048317478</v>
      </c>
      <c r="E10" s="115">
        <f>TRUNC((D10*TRUNC(('PREMISAS 01'!G8)*0.7))/100,0)</f>
        <v>1</v>
      </c>
      <c r="F10" s="117">
        <f>(((D10*TRUNC(('PREMISAS 01'!G8)*0.7))/100) - TRUNC((D10*TRUNC(('PREMISAS 01'!G8)*0.7))/100))</f>
        <v>0.61421775605866835</v>
      </c>
      <c r="G10" s="115">
        <f t="shared" si="0"/>
        <v>6</v>
      </c>
      <c r="H10" s="115">
        <f>IF((ROUND(C14,0)+ROUND(F14,0)+('PREMISAS 01'!G8-(TRUNC('PREMISAS 01'!G8*0.3)+TRUNC('PREMISAS 01'!G8*0.7))))&gt;=COUNTA(A7:A13),G10+1,G10)</f>
        <v>6</v>
      </c>
      <c r="J10" s="14"/>
    </row>
    <row r="11" spans="1:10" ht="48.75" customHeight="1">
      <c r="A11" s="114" t="s">
        <v>26</v>
      </c>
      <c r="B11" s="115">
        <f>TRUNC(TRUNC(('PREMISAS 01'!G8)*0.3)/COUNTA(A7:A13))</f>
        <v>5</v>
      </c>
      <c r="C11" s="116">
        <f>TRUNC(('PREMISAS 01'!G8)*0.3)/COUNTA(A7:A13) - TRUNC(TRUNC(('PREMISAS 01'!G8)*0.3)/COUNTA(A7:A13))</f>
        <v>0.14285714285714324</v>
      </c>
      <c r="D11" s="116">
        <f>'PREMISAS 01'!F21</f>
        <v>3.2195927613979189</v>
      </c>
      <c r="E11" s="115">
        <f>TRUNC((D11*TRUNC(('PREMISAS 01'!G8)*0.7))/100,0)</f>
        <v>2</v>
      </c>
      <c r="F11" s="117">
        <f>(((D11*TRUNC(('PREMISAS 01'!G8)*0.7))/100) - TRUNC((D11*TRUNC(('PREMISAS 01'!G8)*0.7))/100))</f>
        <v>0.70445791957425152</v>
      </c>
      <c r="G11" s="115">
        <f t="shared" si="0"/>
        <v>7</v>
      </c>
      <c r="H11" s="115">
        <f>IF((ROUND(C14,0)+ROUND(F14,0)+('PREMISAS 01'!G8-(TRUNC('PREMISAS 01'!G8*0.3)+TRUNC('PREMISAS 01'!G8*0.7))))&gt;=COUNTA(A7:A13),G11+1,G11)</f>
        <v>7</v>
      </c>
      <c r="J11" s="14"/>
    </row>
    <row r="12" spans="1:10" ht="48.75" customHeight="1">
      <c r="A12" s="114" t="s">
        <v>27</v>
      </c>
      <c r="B12" s="115">
        <f>TRUNC(TRUNC(('PREMISAS 01'!G8)*0.3)/COUNTA(A7:A13))</f>
        <v>5</v>
      </c>
      <c r="C12" s="116">
        <f>TRUNC(('PREMISAS 01'!G8)*0.3)/COUNTA(A7:A13) - TRUNC(TRUNC(('PREMISAS 01'!G8)*0.3)/COUNTA(A7:A13))</f>
        <v>0.14285714285714324</v>
      </c>
      <c r="D12" s="116">
        <f>'PREMISAS 01'!F22</f>
        <v>1.9216878048317478</v>
      </c>
      <c r="E12" s="115">
        <f>TRUNC((D12*TRUNC(('PREMISAS 01'!G8)*0.7))/100,0)</f>
        <v>1</v>
      </c>
      <c r="F12" s="117">
        <f>(((D12*TRUNC(('PREMISAS 01'!G8)*0.7))/100) - TRUNC((D12*TRUNC(('PREMISAS 01'!G8)*0.7))/100))</f>
        <v>0.61421775605866835</v>
      </c>
      <c r="G12" s="115">
        <f t="shared" si="0"/>
        <v>6</v>
      </c>
      <c r="H12" s="115">
        <f>IF((ROUND(C14,0)+ROUND(F14,0)+('PREMISAS 01'!G8-(TRUNC('PREMISAS 01'!G8*0.3)+TRUNC('PREMISAS 01'!G8*0.7))))&gt;=COUNTA(A7:A13),G12+1,G12)</f>
        <v>6</v>
      </c>
    </row>
    <row r="13" spans="1:10" ht="48.75" customHeight="1">
      <c r="A13" s="114" t="s">
        <v>28</v>
      </c>
      <c r="B13" s="115">
        <f>TRUNC(TRUNC(('PREMISAS 01'!G8)*0.3)/COUNTA(A7:A13))</f>
        <v>5</v>
      </c>
      <c r="C13" s="116">
        <f>TRUNC(('PREMISAS 01'!G8)*0.3)/COUNTA(A7:A13) - TRUNC(TRUNC(('PREMISAS 01'!G8)*0.3)/COUNTA(A7:A13))</f>
        <v>0.14285714285714324</v>
      </c>
      <c r="D13" s="116">
        <f>'PREMISAS 01'!F24</f>
        <v>0</v>
      </c>
      <c r="E13" s="115">
        <f>TRUNC((D13*TRUNC(('PREMISAS 01'!G8)*0.7))/100,0)</f>
        <v>0</v>
      </c>
      <c r="F13" s="117">
        <f>(((D13*TRUNC(('PREMISAS 01'!G8)*0.7))/100) - TRUNC((D13*TRUNC(('PREMISAS 01'!G8)*0.7))/100))</f>
        <v>0</v>
      </c>
      <c r="G13" s="115">
        <f t="shared" si="0"/>
        <v>5</v>
      </c>
      <c r="H13" s="115">
        <f>IF((ROUND(C14,0)+ROUND(F14,0)+('PREMISAS 01'!G8-(TRUNC('PREMISAS 01'!G8*0.3)+TRUNC('PREMISAS 01'!G8*0.7))))&gt;=COUNTA(A7:A13),G13+1,G13)</f>
        <v>5</v>
      </c>
    </row>
    <row r="14" spans="1:10" ht="39" customHeight="1">
      <c r="A14" s="118" t="s">
        <v>6</v>
      </c>
      <c r="B14" s="119">
        <f t="shared" ref="B14:H14" si="1">SUM(B7:B13)</f>
        <v>35</v>
      </c>
      <c r="C14" s="120">
        <f t="shared" si="1"/>
        <v>1.0000000000000027</v>
      </c>
      <c r="D14" s="120">
        <f t="shared" si="1"/>
        <v>100.00000000000001</v>
      </c>
      <c r="E14" s="119">
        <f t="shared" si="1"/>
        <v>81</v>
      </c>
      <c r="F14" s="121">
        <f t="shared" si="1"/>
        <v>3.0000000000000018</v>
      </c>
      <c r="G14" s="119">
        <f t="shared" si="1"/>
        <v>116</v>
      </c>
      <c r="H14" s="119">
        <f t="shared" si="1"/>
        <v>116</v>
      </c>
    </row>
    <row r="17" spans="1:8" ht="15">
      <c r="A17" s="166" t="s">
        <v>58</v>
      </c>
      <c r="B17" s="167"/>
      <c r="C17" s="167"/>
      <c r="D17" s="167"/>
      <c r="E17" s="167"/>
      <c r="F17" s="167"/>
      <c r="G17" s="168"/>
      <c r="H17" s="100">
        <f>'PREMISAS 01'!G27</f>
        <v>4</v>
      </c>
    </row>
    <row r="19" spans="1:8" ht="21">
      <c r="A19" s="160"/>
      <c r="B19" s="160"/>
      <c r="C19" s="160"/>
      <c r="D19" s="160"/>
      <c r="E19" s="160"/>
      <c r="F19" s="160"/>
      <c r="G19" s="160"/>
      <c r="H19" s="160"/>
    </row>
  </sheetData>
  <mergeCells count="7">
    <mergeCell ref="B4:H4"/>
    <mergeCell ref="A19:H19"/>
    <mergeCell ref="A5:A6"/>
    <mergeCell ref="B5:F5"/>
    <mergeCell ref="G5:G6"/>
    <mergeCell ref="H5:H6"/>
    <mergeCell ref="A17:G17"/>
  </mergeCells>
  <phoneticPr fontId="0" type="noConversion"/>
  <printOptions horizontalCentered="1"/>
  <pageMargins left="0.39370078740157483" right="0.39370078740157483" top="0.78740157480314965" bottom="0.39370078740157483" header="0.31496062992125984" footer="0.31496062992125984"/>
  <pageSetup scale="7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X64"/>
  <sheetViews>
    <sheetView zoomScaleNormal="100" workbookViewId="0">
      <selection activeCell="F1" sqref="F1"/>
    </sheetView>
  </sheetViews>
  <sheetFormatPr baseColWidth="10" defaultRowHeight="15"/>
  <cols>
    <col min="2" max="6" width="16.28515625" customWidth="1"/>
    <col min="7" max="11" width="7.7109375" customWidth="1"/>
  </cols>
  <sheetData>
    <row r="1" spans="1:50" s="5" customFormat="1" ht="23.25">
      <c r="F1" s="134" t="s">
        <v>96</v>
      </c>
      <c r="G1" s="32"/>
      <c r="H1" s="32"/>
      <c r="I1" s="32"/>
      <c r="J1" s="32"/>
      <c r="K1" s="32"/>
    </row>
    <row r="2" spans="1:50" s="5" customFormat="1" ht="23.25">
      <c r="B2" s="171" t="str">
        <f>"PROPUESTA DE PAUTA DE " &amp; 'PREMISAS 01'!B8 &amp; " DEL PROCESO ELECTORAL LOCAL EN EL ESTADO DE " &amp; 'PREMISAS 01'!C4</f>
        <v>PROPUESTA DE PAUTA DE PRECAMPAÑA DEL PROCESO ELECTORAL LOCAL EN EL ESTADO DE YUCATÁN - MUNICIPIO DE MUXUPIP</v>
      </c>
      <c r="C2" s="171"/>
      <c r="D2" s="171"/>
      <c r="E2" s="171"/>
      <c r="F2" s="171"/>
      <c r="G2" s="9"/>
      <c r="H2" s="9"/>
      <c r="I2" s="9"/>
      <c r="J2" s="9"/>
      <c r="K2" s="9"/>
    </row>
    <row r="3" spans="1:50" s="5" customFormat="1" ht="23.25">
      <c r="B3" s="171"/>
      <c r="C3" s="171"/>
      <c r="D3" s="171"/>
      <c r="E3" s="171"/>
      <c r="F3" s="171"/>
      <c r="G3" s="9"/>
      <c r="H3" s="9"/>
      <c r="I3" s="9"/>
      <c r="J3" s="9"/>
      <c r="K3" s="9"/>
    </row>
    <row r="4" spans="1:50" s="5" customFormat="1" ht="15" customHeight="1">
      <c r="B4" s="172" t="s">
        <v>92</v>
      </c>
      <c r="C4" s="172"/>
      <c r="D4" s="172"/>
      <c r="E4" s="172"/>
      <c r="F4" s="172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</row>
    <row r="5" spans="1:50" s="5" customFormat="1">
      <c r="B5" s="5">
        <v>1</v>
      </c>
      <c r="C5" s="5">
        <v>2</v>
      </c>
      <c r="D5" s="5">
        <v>3</v>
      </c>
      <c r="E5" s="5">
        <v>4</v>
      </c>
      <c r="F5" s="5">
        <v>5</v>
      </c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</row>
    <row r="6" spans="1:50" s="5" customFormat="1">
      <c r="A6" s="75" t="s">
        <v>29</v>
      </c>
      <c r="B6" s="169" t="s">
        <v>88</v>
      </c>
      <c r="C6" s="170"/>
      <c r="D6" s="170"/>
      <c r="E6" s="170"/>
      <c r="F6" s="170"/>
      <c r="G6" s="31"/>
      <c r="H6" s="31"/>
      <c r="I6" s="31"/>
      <c r="J6" s="31"/>
      <c r="K6" s="31"/>
    </row>
    <row r="7" spans="1:50" s="12" customFormat="1">
      <c r="A7" s="75"/>
      <c r="B7" s="48">
        <v>40438</v>
      </c>
      <c r="C7" s="48">
        <f t="shared" ref="C7:F8" si="0">B7+1</f>
        <v>40439</v>
      </c>
      <c r="D7" s="48">
        <f t="shared" si="0"/>
        <v>40440</v>
      </c>
      <c r="E7" s="48">
        <f t="shared" si="0"/>
        <v>40441</v>
      </c>
      <c r="F7" s="48">
        <f t="shared" si="0"/>
        <v>40442</v>
      </c>
      <c r="G7" s="31"/>
      <c r="H7" s="31"/>
      <c r="I7" s="31"/>
      <c r="J7" s="31"/>
      <c r="K7" s="31"/>
    </row>
    <row r="8" spans="1:50" s="12" customFormat="1">
      <c r="A8" s="75"/>
      <c r="B8" s="49">
        <v>40183</v>
      </c>
      <c r="C8" s="49">
        <f t="shared" si="0"/>
        <v>40184</v>
      </c>
      <c r="D8" s="49">
        <f t="shared" si="0"/>
        <v>40185</v>
      </c>
      <c r="E8" s="49">
        <f t="shared" si="0"/>
        <v>40186</v>
      </c>
      <c r="F8" s="49">
        <f t="shared" si="0"/>
        <v>40187</v>
      </c>
      <c r="G8" s="31"/>
      <c r="H8" s="31"/>
      <c r="I8" s="31"/>
      <c r="J8" s="31"/>
      <c r="K8" s="31"/>
    </row>
    <row r="9" spans="1:50" s="12" customFormat="1">
      <c r="A9" s="13">
        <v>1</v>
      </c>
      <c r="B9" s="19" t="s">
        <v>9</v>
      </c>
      <c r="C9" s="16" t="s">
        <v>62</v>
      </c>
      <c r="D9" s="19" t="s">
        <v>9</v>
      </c>
      <c r="E9" s="99" t="s">
        <v>34</v>
      </c>
      <c r="F9" s="22" t="s">
        <v>14</v>
      </c>
      <c r="G9" s="31"/>
      <c r="H9" s="31"/>
      <c r="I9" s="31"/>
      <c r="J9" s="31"/>
      <c r="K9" s="31"/>
    </row>
    <row r="10" spans="1:50" s="12" customFormat="1">
      <c r="A10" s="13">
        <v>2</v>
      </c>
      <c r="B10" s="16" t="s">
        <v>62</v>
      </c>
      <c r="C10" s="19" t="s">
        <v>9</v>
      </c>
      <c r="D10" s="16" t="s">
        <v>62</v>
      </c>
      <c r="E10" s="19" t="s">
        <v>9</v>
      </c>
      <c r="F10" s="17" t="s">
        <v>12</v>
      </c>
      <c r="G10" s="31"/>
      <c r="H10" s="31"/>
      <c r="I10" s="31"/>
      <c r="J10" s="31"/>
      <c r="K10" s="31"/>
    </row>
    <row r="11" spans="1:50" s="12" customFormat="1">
      <c r="A11" s="13">
        <v>3</v>
      </c>
      <c r="B11" s="19" t="s">
        <v>9</v>
      </c>
      <c r="C11" s="16" t="s">
        <v>62</v>
      </c>
      <c r="D11" s="19" t="s">
        <v>9</v>
      </c>
      <c r="E11" s="16" t="s">
        <v>62</v>
      </c>
      <c r="F11" s="19" t="s">
        <v>9</v>
      </c>
      <c r="G11" s="31"/>
      <c r="H11" s="31"/>
      <c r="I11" s="31"/>
      <c r="J11" s="31"/>
      <c r="K11" s="31"/>
    </row>
    <row r="12" spans="1:50" s="12" customFormat="1">
      <c r="A12" s="13">
        <v>4</v>
      </c>
      <c r="B12" s="21" t="s">
        <v>13</v>
      </c>
      <c r="C12" s="19" t="s">
        <v>9</v>
      </c>
      <c r="D12" s="16" t="s">
        <v>62</v>
      </c>
      <c r="E12" s="19" t="s">
        <v>9</v>
      </c>
      <c r="F12" s="16" t="s">
        <v>62</v>
      </c>
      <c r="G12" s="31"/>
      <c r="H12" s="31"/>
      <c r="I12" s="31"/>
      <c r="J12" s="31"/>
      <c r="K12" s="31"/>
    </row>
    <row r="13" spans="1:50" s="12" customFormat="1">
      <c r="A13" s="13">
        <v>5</v>
      </c>
      <c r="B13" s="16" t="s">
        <v>62</v>
      </c>
      <c r="C13" s="21" t="s">
        <v>13</v>
      </c>
      <c r="D13" s="19" t="s">
        <v>9</v>
      </c>
      <c r="E13" s="16" t="s">
        <v>62</v>
      </c>
      <c r="F13" s="19" t="s">
        <v>9</v>
      </c>
      <c r="G13" s="31"/>
      <c r="H13" s="31"/>
      <c r="I13" s="31"/>
      <c r="J13" s="31"/>
      <c r="K13" s="31"/>
    </row>
    <row r="14" spans="1:50" s="12" customFormat="1">
      <c r="A14" s="13">
        <v>6</v>
      </c>
      <c r="B14" s="19" t="s">
        <v>9</v>
      </c>
      <c r="C14" s="16" t="s">
        <v>62</v>
      </c>
      <c r="D14" s="21" t="s">
        <v>13</v>
      </c>
      <c r="E14" s="19" t="s">
        <v>9</v>
      </c>
      <c r="F14" s="16" t="s">
        <v>62</v>
      </c>
      <c r="G14" s="31"/>
      <c r="H14" s="31"/>
      <c r="I14" s="31"/>
      <c r="J14" s="31"/>
      <c r="K14" s="31"/>
    </row>
    <row r="15" spans="1:50" s="12" customFormat="1">
      <c r="A15" s="13">
        <v>7</v>
      </c>
      <c r="B15" s="20" t="s">
        <v>11</v>
      </c>
      <c r="C15" s="19" t="s">
        <v>9</v>
      </c>
      <c r="D15" s="16" t="s">
        <v>62</v>
      </c>
      <c r="E15" s="21" t="s">
        <v>13</v>
      </c>
      <c r="F15" s="19" t="s">
        <v>9</v>
      </c>
      <c r="G15" s="31"/>
      <c r="H15" s="31"/>
      <c r="I15" s="31"/>
      <c r="J15" s="31"/>
      <c r="K15" s="31"/>
    </row>
    <row r="16" spans="1:50" s="12" customFormat="1">
      <c r="A16" s="13">
        <v>8</v>
      </c>
      <c r="B16" s="16" t="s">
        <v>62</v>
      </c>
      <c r="C16" s="20" t="s">
        <v>11</v>
      </c>
      <c r="D16" s="19" t="s">
        <v>9</v>
      </c>
      <c r="E16" s="16" t="s">
        <v>62</v>
      </c>
      <c r="F16" s="21" t="s">
        <v>13</v>
      </c>
      <c r="G16" s="31"/>
      <c r="H16" s="31"/>
      <c r="I16" s="31"/>
      <c r="J16" s="31"/>
      <c r="K16" s="31"/>
    </row>
    <row r="17" spans="1:11" s="12" customFormat="1">
      <c r="A17" s="13">
        <v>9</v>
      </c>
      <c r="B17" s="19" t="s">
        <v>9</v>
      </c>
      <c r="C17" s="16" t="s">
        <v>62</v>
      </c>
      <c r="D17" s="20" t="s">
        <v>11</v>
      </c>
      <c r="E17" s="19" t="s">
        <v>9</v>
      </c>
      <c r="F17" s="16" t="s">
        <v>62</v>
      </c>
      <c r="G17" s="31"/>
      <c r="H17" s="31"/>
      <c r="I17" s="31"/>
      <c r="J17" s="31"/>
      <c r="K17" s="31"/>
    </row>
    <row r="18" spans="1:11" s="12" customFormat="1">
      <c r="A18" s="13">
        <v>10</v>
      </c>
      <c r="B18" s="22" t="s">
        <v>14</v>
      </c>
      <c r="C18" s="19" t="s">
        <v>9</v>
      </c>
      <c r="D18" s="16" t="s">
        <v>62</v>
      </c>
      <c r="E18" s="20" t="s">
        <v>11</v>
      </c>
      <c r="F18" s="19" t="s">
        <v>9</v>
      </c>
      <c r="G18" s="31"/>
      <c r="H18" s="31"/>
      <c r="I18" s="31"/>
      <c r="J18" s="31"/>
      <c r="K18" s="31"/>
    </row>
    <row r="19" spans="1:11" s="12" customFormat="1">
      <c r="A19" s="13">
        <v>11</v>
      </c>
      <c r="B19" s="16" t="s">
        <v>62</v>
      </c>
      <c r="C19" s="22" t="s">
        <v>14</v>
      </c>
      <c r="D19" s="19" t="s">
        <v>9</v>
      </c>
      <c r="E19" s="16" t="s">
        <v>62</v>
      </c>
      <c r="F19" s="20" t="s">
        <v>11</v>
      </c>
      <c r="G19" s="31"/>
      <c r="H19" s="31"/>
      <c r="I19" s="31"/>
      <c r="J19" s="31"/>
      <c r="K19" s="31"/>
    </row>
    <row r="20" spans="1:11" s="12" customFormat="1">
      <c r="A20" s="13">
        <v>12</v>
      </c>
      <c r="B20" s="19" t="s">
        <v>9</v>
      </c>
      <c r="C20" s="16" t="s">
        <v>62</v>
      </c>
      <c r="D20" s="22" t="s">
        <v>14</v>
      </c>
      <c r="E20" s="19" t="s">
        <v>9</v>
      </c>
      <c r="F20" s="16" t="s">
        <v>62</v>
      </c>
      <c r="G20" s="31"/>
      <c r="H20" s="31"/>
      <c r="I20" s="31"/>
      <c r="J20" s="31"/>
      <c r="K20" s="31"/>
    </row>
    <row r="21" spans="1:11" s="12" customFormat="1">
      <c r="A21" s="13">
        <v>13</v>
      </c>
      <c r="B21" s="20" t="s">
        <v>11</v>
      </c>
      <c r="C21" s="19" t="s">
        <v>9</v>
      </c>
      <c r="D21" s="16" t="s">
        <v>62</v>
      </c>
      <c r="E21" s="22" t="s">
        <v>14</v>
      </c>
      <c r="F21" s="19" t="s">
        <v>9</v>
      </c>
      <c r="G21" s="31"/>
      <c r="H21" s="31"/>
      <c r="I21" s="31"/>
      <c r="J21" s="31"/>
      <c r="K21" s="31"/>
    </row>
    <row r="22" spans="1:11" s="12" customFormat="1">
      <c r="A22" s="13">
        <v>14</v>
      </c>
      <c r="B22" s="16" t="s">
        <v>62</v>
      </c>
      <c r="C22" s="21" t="s">
        <v>13</v>
      </c>
      <c r="D22" s="19" t="s">
        <v>9</v>
      </c>
      <c r="E22" s="16" t="s">
        <v>62</v>
      </c>
      <c r="F22" s="22" t="s">
        <v>14</v>
      </c>
      <c r="G22" s="31"/>
      <c r="H22" s="31"/>
      <c r="I22" s="31"/>
      <c r="J22" s="31"/>
      <c r="K22" s="31"/>
    </row>
    <row r="23" spans="1:11" s="12" customFormat="1">
      <c r="A23" s="13">
        <v>15</v>
      </c>
      <c r="B23" s="19" t="s">
        <v>9</v>
      </c>
      <c r="C23" s="16" t="s">
        <v>62</v>
      </c>
      <c r="D23" s="20" t="s">
        <v>11</v>
      </c>
      <c r="E23" s="19" t="s">
        <v>9</v>
      </c>
      <c r="F23" s="16" t="s">
        <v>62</v>
      </c>
      <c r="G23" s="31"/>
      <c r="H23" s="31"/>
      <c r="I23" s="31"/>
      <c r="J23" s="31"/>
      <c r="K23" s="31"/>
    </row>
    <row r="24" spans="1:11" s="12" customFormat="1">
      <c r="A24" s="13">
        <v>16</v>
      </c>
      <c r="B24" s="17" t="s">
        <v>12</v>
      </c>
      <c r="C24" s="19" t="s">
        <v>9</v>
      </c>
      <c r="D24" s="16" t="s">
        <v>62</v>
      </c>
      <c r="E24" s="21" t="s">
        <v>13</v>
      </c>
      <c r="F24" s="19" t="s">
        <v>9</v>
      </c>
      <c r="G24" s="31"/>
      <c r="H24" s="31"/>
      <c r="I24" s="31"/>
      <c r="J24" s="31"/>
      <c r="K24" s="31"/>
    </row>
    <row r="25" spans="1:11" s="12" customFormat="1">
      <c r="A25" s="13">
        <v>17</v>
      </c>
      <c r="B25" s="16" t="s">
        <v>62</v>
      </c>
      <c r="C25" s="17" t="s">
        <v>12</v>
      </c>
      <c r="D25" s="19" t="s">
        <v>9</v>
      </c>
      <c r="E25" s="16" t="s">
        <v>62</v>
      </c>
      <c r="F25" s="20" t="s">
        <v>11</v>
      </c>
      <c r="G25" s="31"/>
      <c r="H25" s="31"/>
      <c r="I25" s="31"/>
      <c r="J25" s="31"/>
      <c r="K25" s="31"/>
    </row>
    <row r="26" spans="1:11" s="12" customFormat="1">
      <c r="A26" s="13">
        <v>18</v>
      </c>
      <c r="B26" s="19" t="s">
        <v>9</v>
      </c>
      <c r="C26" s="16" t="s">
        <v>62</v>
      </c>
      <c r="D26" s="17" t="s">
        <v>12</v>
      </c>
      <c r="E26" s="19" t="s">
        <v>9</v>
      </c>
      <c r="F26" s="16" t="s">
        <v>62</v>
      </c>
      <c r="G26" s="31"/>
      <c r="H26" s="31"/>
      <c r="I26" s="31"/>
      <c r="J26" s="31"/>
      <c r="K26" s="31"/>
    </row>
    <row r="27" spans="1:11" s="12" customFormat="1">
      <c r="A27" s="13">
        <v>19</v>
      </c>
      <c r="B27" s="18" t="s">
        <v>15</v>
      </c>
      <c r="C27" s="19" t="s">
        <v>9</v>
      </c>
      <c r="D27" s="16" t="s">
        <v>62</v>
      </c>
      <c r="E27" s="17" t="s">
        <v>12</v>
      </c>
      <c r="F27" s="19" t="s">
        <v>9</v>
      </c>
      <c r="G27" s="31"/>
      <c r="H27" s="31"/>
      <c r="I27" s="31"/>
      <c r="J27" s="31"/>
      <c r="K27" s="31"/>
    </row>
    <row r="28" spans="1:11" s="12" customFormat="1">
      <c r="A28" s="13">
        <v>20</v>
      </c>
      <c r="B28" s="16" t="s">
        <v>62</v>
      </c>
      <c r="C28" s="18" t="s">
        <v>15</v>
      </c>
      <c r="D28" s="19" t="s">
        <v>9</v>
      </c>
      <c r="E28" s="16" t="s">
        <v>62</v>
      </c>
      <c r="F28" s="17" t="s">
        <v>12</v>
      </c>
      <c r="G28" s="31"/>
      <c r="H28" s="31"/>
      <c r="I28" s="31"/>
      <c r="J28" s="31"/>
      <c r="K28" s="31"/>
    </row>
    <row r="29" spans="1:11" s="12" customFormat="1">
      <c r="A29" s="13">
        <v>21</v>
      </c>
      <c r="B29" s="19" t="s">
        <v>9</v>
      </c>
      <c r="C29" s="16" t="s">
        <v>62</v>
      </c>
      <c r="D29" s="18" t="s">
        <v>15</v>
      </c>
      <c r="E29" s="19" t="s">
        <v>9</v>
      </c>
      <c r="F29" s="16" t="s">
        <v>62</v>
      </c>
      <c r="G29" s="31"/>
      <c r="H29" s="31"/>
      <c r="I29" s="31"/>
      <c r="J29" s="31"/>
      <c r="K29" s="31"/>
    </row>
    <row r="30" spans="1:11" s="12" customFormat="1">
      <c r="A30" s="13">
        <v>22</v>
      </c>
      <c r="B30" s="99" t="s">
        <v>34</v>
      </c>
      <c r="C30" s="19" t="s">
        <v>9</v>
      </c>
      <c r="D30" s="16" t="s">
        <v>62</v>
      </c>
      <c r="E30" s="18" t="s">
        <v>15</v>
      </c>
      <c r="F30" s="19" t="s">
        <v>9</v>
      </c>
      <c r="G30" s="31"/>
      <c r="H30" s="31"/>
      <c r="I30" s="31"/>
      <c r="J30" s="31"/>
      <c r="K30" s="31"/>
    </row>
    <row r="31" spans="1:11">
      <c r="A31" s="13">
        <v>23</v>
      </c>
      <c r="B31" s="19" t="s">
        <v>9</v>
      </c>
      <c r="C31" s="99" t="s">
        <v>34</v>
      </c>
      <c r="D31" s="19" t="s">
        <v>9</v>
      </c>
      <c r="E31" s="16" t="s">
        <v>62</v>
      </c>
      <c r="F31" s="18" t="s">
        <v>15</v>
      </c>
      <c r="G31" s="31"/>
      <c r="H31" s="31"/>
      <c r="I31" s="31"/>
      <c r="J31" s="31"/>
      <c r="K31" s="31"/>
    </row>
    <row r="32" spans="1:11">
      <c r="A32" s="13">
        <v>24</v>
      </c>
      <c r="B32" s="16" t="s">
        <v>62</v>
      </c>
      <c r="C32" s="19" t="s">
        <v>9</v>
      </c>
      <c r="D32" s="99" t="s">
        <v>34</v>
      </c>
      <c r="E32" s="19" t="s">
        <v>9</v>
      </c>
      <c r="F32" s="16" t="s">
        <v>62</v>
      </c>
      <c r="G32" s="31"/>
      <c r="H32" s="31"/>
      <c r="I32" s="31"/>
      <c r="J32" s="31"/>
      <c r="K32" s="31"/>
    </row>
    <row r="33" spans="1:11">
      <c r="B33" s="11"/>
      <c r="C33" s="11"/>
      <c r="D33" s="11"/>
      <c r="E33" s="11"/>
      <c r="F33" s="11"/>
      <c r="G33" s="31"/>
      <c r="H33" s="31"/>
      <c r="I33" s="31"/>
      <c r="J33" s="31"/>
      <c r="K33" s="31"/>
    </row>
    <row r="34" spans="1:11">
      <c r="B34" s="24" t="s">
        <v>30</v>
      </c>
      <c r="C34" s="33" t="s">
        <v>59</v>
      </c>
      <c r="D34" s="33" t="s">
        <v>60</v>
      </c>
      <c r="E34" s="33" t="s">
        <v>61</v>
      </c>
      <c r="F34" s="24" t="s">
        <v>31</v>
      </c>
    </row>
    <row r="35" spans="1:11">
      <c r="A35" s="6"/>
      <c r="B35" s="19" t="s">
        <v>9</v>
      </c>
      <c r="C35" s="19">
        <f>'CONTEOS 30-70'!H7</f>
        <v>44</v>
      </c>
      <c r="D35" s="34">
        <f>'CONTEOS 30-70'!H7/'PREMISAS 01'!D8</f>
        <v>8.8000000000000007</v>
      </c>
      <c r="E35" s="41">
        <f>ROUND(D35,0)</f>
        <v>9</v>
      </c>
      <c r="F35" s="19">
        <f>COUNTIF(B$9:B$32,"PAN")</f>
        <v>9</v>
      </c>
    </row>
    <row r="36" spans="1:11">
      <c r="A36" s="6"/>
      <c r="B36" s="16" t="s">
        <v>62</v>
      </c>
      <c r="C36" s="16">
        <f>'CONTEOS 30-70'!H8</f>
        <v>40</v>
      </c>
      <c r="D36" s="35">
        <f>'CONTEOS 30-70'!H8/'PREMISAS 01'!D8</f>
        <v>8</v>
      </c>
      <c r="E36" s="42">
        <f t="shared" ref="E36:E41" si="1">ROUND(D36,0)</f>
        <v>8</v>
      </c>
      <c r="F36" s="16">
        <f>COUNTIF(B$9:B$32,"PRI")</f>
        <v>8</v>
      </c>
    </row>
    <row r="37" spans="1:11">
      <c r="A37" s="6"/>
      <c r="B37" s="20" t="s">
        <v>11</v>
      </c>
      <c r="C37" s="20">
        <f>'CONTEOS 30-70'!H9</f>
        <v>8</v>
      </c>
      <c r="D37" s="36">
        <f>'CONTEOS 30-70'!H9/'PREMISAS 01'!D8</f>
        <v>1.6</v>
      </c>
      <c r="E37" s="43">
        <f t="shared" si="1"/>
        <v>2</v>
      </c>
      <c r="F37" s="20">
        <f>COUNTIF(B$9:B$32,"PRD")</f>
        <v>2</v>
      </c>
    </row>
    <row r="38" spans="1:11">
      <c r="A38" s="6"/>
      <c r="B38" s="17" t="s">
        <v>12</v>
      </c>
      <c r="C38" s="17">
        <f>'CONTEOS 30-70'!H10</f>
        <v>6</v>
      </c>
      <c r="D38" s="37">
        <f>'CONTEOS 30-70'!H10/'PREMISAS 01'!D8</f>
        <v>1.2</v>
      </c>
      <c r="E38" s="44">
        <f t="shared" si="1"/>
        <v>1</v>
      </c>
      <c r="F38" s="17">
        <f>COUNTIF(B$9:B$32,"PT")</f>
        <v>1</v>
      </c>
    </row>
    <row r="39" spans="1:11">
      <c r="A39" s="6"/>
      <c r="B39" s="21" t="s">
        <v>13</v>
      </c>
      <c r="C39" s="21">
        <f>'CONTEOS 30-70'!H11</f>
        <v>7</v>
      </c>
      <c r="D39" s="38">
        <f>'CONTEOS 30-70'!H11/'PREMISAS 01'!D8</f>
        <v>1.4</v>
      </c>
      <c r="E39" s="45">
        <f t="shared" si="1"/>
        <v>1</v>
      </c>
      <c r="F39" s="21">
        <f>COUNTIF(B$9:B$32,"PVEM")</f>
        <v>1</v>
      </c>
    </row>
    <row r="40" spans="1:11">
      <c r="A40" s="6"/>
      <c r="B40" s="22" t="s">
        <v>14</v>
      </c>
      <c r="C40" s="22">
        <f>'CONTEOS 30-70'!H12</f>
        <v>6</v>
      </c>
      <c r="D40" s="39">
        <f>'CONTEOS 30-70'!H12/'PREMISAS 01'!D8</f>
        <v>1.2</v>
      </c>
      <c r="E40" s="46">
        <f t="shared" si="1"/>
        <v>1</v>
      </c>
      <c r="F40" s="22">
        <f>COUNTIF(B$9:B$32,"CONV")</f>
        <v>1</v>
      </c>
    </row>
    <row r="41" spans="1:11">
      <c r="A41" s="6"/>
      <c r="B41" s="18" t="s">
        <v>15</v>
      </c>
      <c r="C41" s="18">
        <f>'CONTEOS 30-70'!H13</f>
        <v>5</v>
      </c>
      <c r="D41" s="40">
        <f>'CONTEOS 30-70'!H13/'PREMISAS 01'!D8</f>
        <v>1</v>
      </c>
      <c r="E41" s="47">
        <f t="shared" si="1"/>
        <v>1</v>
      </c>
      <c r="F41" s="18">
        <f>COUNTIF(B$9:B$32,"PNA")</f>
        <v>1</v>
      </c>
    </row>
    <row r="42" spans="1:11">
      <c r="A42" s="6"/>
      <c r="B42" s="12" t="s">
        <v>6</v>
      </c>
      <c r="F42" s="12"/>
    </row>
    <row r="43" spans="1:11">
      <c r="B43" s="99" t="s">
        <v>34</v>
      </c>
      <c r="C43" s="99">
        <f>COUNTIF(B$9:B$32,"AUT")</f>
        <v>1</v>
      </c>
    </row>
    <row r="45" spans="1:11">
      <c r="B45" s="24" t="s">
        <v>30</v>
      </c>
      <c r="C45" s="33" t="s">
        <v>59</v>
      </c>
      <c r="D45" s="98" t="s">
        <v>31</v>
      </c>
      <c r="E45" s="98" t="s">
        <v>89</v>
      </c>
      <c r="F45" s="98" t="s">
        <v>34</v>
      </c>
    </row>
    <row r="46" spans="1:11">
      <c r="B46" s="19" t="s">
        <v>9</v>
      </c>
      <c r="C46" s="19">
        <f>'CONTEOS 30-70'!H7</f>
        <v>44</v>
      </c>
      <c r="D46" s="19">
        <f>COUNTIF(B9:F32,B46)</f>
        <v>44</v>
      </c>
      <c r="E46" s="23">
        <f>C46-D46</f>
        <v>0</v>
      </c>
      <c r="F46" s="99">
        <f>COUNTIF(B9:F32,"AUT")</f>
        <v>4</v>
      </c>
    </row>
    <row r="47" spans="1:11">
      <c r="B47" s="16" t="s">
        <v>62</v>
      </c>
      <c r="C47" s="16">
        <f>'CONTEOS 30-70'!H8</f>
        <v>40</v>
      </c>
      <c r="D47" s="16">
        <f>COUNTIF(B9:F32,B47)</f>
        <v>40</v>
      </c>
      <c r="E47" s="23">
        <f t="shared" ref="E47:E52" si="2">C47-D47</f>
        <v>0</v>
      </c>
      <c r="F47" s="23"/>
    </row>
    <row r="48" spans="1:11">
      <c r="B48" s="20" t="s">
        <v>11</v>
      </c>
      <c r="C48" s="20">
        <f>'CONTEOS 30-70'!H9</f>
        <v>8</v>
      </c>
      <c r="D48" s="20">
        <f>COUNTIF(B9:F32,B48)</f>
        <v>8</v>
      </c>
      <c r="E48" s="23">
        <f t="shared" si="2"/>
        <v>0</v>
      </c>
      <c r="F48" s="23"/>
    </row>
    <row r="49" spans="1:6">
      <c r="B49" s="17" t="s">
        <v>12</v>
      </c>
      <c r="C49" s="17">
        <f>'CONTEOS 30-70'!H10</f>
        <v>6</v>
      </c>
      <c r="D49" s="17">
        <f>COUNTIF(B9:F32,B49)</f>
        <v>6</v>
      </c>
      <c r="E49" s="23">
        <f t="shared" si="2"/>
        <v>0</v>
      </c>
      <c r="F49" s="23"/>
    </row>
    <row r="50" spans="1:6">
      <c r="B50" s="21" t="s">
        <v>13</v>
      </c>
      <c r="C50" s="21">
        <f>'CONTEOS 30-70'!H11</f>
        <v>7</v>
      </c>
      <c r="D50" s="21">
        <f>COUNTIF(B9:F32,B50)</f>
        <v>7</v>
      </c>
      <c r="E50" s="23">
        <f t="shared" si="2"/>
        <v>0</v>
      </c>
      <c r="F50" s="23"/>
    </row>
    <row r="51" spans="1:6">
      <c r="B51" s="22" t="s">
        <v>14</v>
      </c>
      <c r="C51" s="22">
        <f>'CONTEOS 30-70'!H12</f>
        <v>6</v>
      </c>
      <c r="D51" s="22">
        <f>COUNTIF(B9:F32,B51)</f>
        <v>6</v>
      </c>
      <c r="E51" s="23">
        <f t="shared" si="2"/>
        <v>0</v>
      </c>
      <c r="F51" s="23"/>
    </row>
    <row r="52" spans="1:6">
      <c r="B52" s="18" t="s">
        <v>15</v>
      </c>
      <c r="C52" s="18">
        <f>'CONTEOS 30-70'!H13</f>
        <v>5</v>
      </c>
      <c r="D52" s="18">
        <f>COUNTIF(B9:F32,B52)</f>
        <v>5</v>
      </c>
      <c r="E52" s="23">
        <f t="shared" si="2"/>
        <v>0</v>
      </c>
      <c r="F52" s="23"/>
    </row>
    <row r="53" spans="1:6">
      <c r="C53" s="12"/>
      <c r="E53" s="98" t="s">
        <v>6</v>
      </c>
      <c r="F53">
        <f>SUM(D46:D52)+F46</f>
        <v>120</v>
      </c>
    </row>
    <row r="55" spans="1:6">
      <c r="A55" s="12" t="s">
        <v>83</v>
      </c>
      <c r="B55" s="26"/>
      <c r="C55" s="10"/>
      <c r="D55" s="25"/>
    </row>
    <row r="56" spans="1:6">
      <c r="A56" s="19" t="s">
        <v>9</v>
      </c>
      <c r="B56" s="19">
        <f>COUNTIF(B9:B32,"PAN")</f>
        <v>9</v>
      </c>
      <c r="C56" s="19">
        <f>COUNTIF(C9:C32,"PAN")</f>
        <v>9</v>
      </c>
      <c r="D56" s="19">
        <f>COUNTIF(D9:D32,"PAN")</f>
        <v>9</v>
      </c>
      <c r="E56" s="19">
        <f>COUNTIF(E9:E32,"PAN")</f>
        <v>9</v>
      </c>
      <c r="F56" s="19">
        <f>COUNTIF(F9:F32,"PAN")</f>
        <v>8</v>
      </c>
    </row>
    <row r="57" spans="1:6">
      <c r="A57" s="16" t="s">
        <v>62</v>
      </c>
      <c r="B57" s="16">
        <f>COUNTIF(B9:B32,"PRI")</f>
        <v>8</v>
      </c>
      <c r="C57" s="16">
        <f>COUNTIF(C9:C32,"PRI")</f>
        <v>8</v>
      </c>
      <c r="D57" s="16">
        <f>COUNTIF(D9:D32,"PRI")</f>
        <v>8</v>
      </c>
      <c r="E57" s="16">
        <f>COUNTIF(E9:E32,"PRI")</f>
        <v>8</v>
      </c>
      <c r="F57" s="16">
        <f>COUNTIF(F9:F32,"PRI")</f>
        <v>8</v>
      </c>
    </row>
    <row r="58" spans="1:6">
      <c r="A58" s="20" t="s">
        <v>11</v>
      </c>
      <c r="B58" s="20">
        <f>COUNTIF(B9:B32,"PRD")</f>
        <v>2</v>
      </c>
      <c r="C58" s="20">
        <f>COUNTIF(C9:C32,"PRD")</f>
        <v>1</v>
      </c>
      <c r="D58" s="20">
        <f>COUNTIF(D9:D32,"PRD")</f>
        <v>2</v>
      </c>
      <c r="E58" s="20">
        <f>COUNTIF(E9:E32,"PRD")</f>
        <v>1</v>
      </c>
      <c r="F58" s="20">
        <f>COUNTIF(F9:F32,"PRD")</f>
        <v>2</v>
      </c>
    </row>
    <row r="59" spans="1:6">
      <c r="A59" s="17" t="s">
        <v>12</v>
      </c>
      <c r="B59" s="17">
        <f>COUNTIF(B9:B32,"PT")</f>
        <v>1</v>
      </c>
      <c r="C59" s="17">
        <f>COUNTIF(C9:C32,"PT")</f>
        <v>1</v>
      </c>
      <c r="D59" s="17">
        <f>COUNTIF(D9:D32,"PT")</f>
        <v>1</v>
      </c>
      <c r="E59" s="17">
        <f>COUNTIF(E9:E32,"PT")</f>
        <v>1</v>
      </c>
      <c r="F59" s="17">
        <f>COUNTIF(F9:F32,"PT")</f>
        <v>2</v>
      </c>
    </row>
    <row r="60" spans="1:6">
      <c r="A60" s="21" t="s">
        <v>13</v>
      </c>
      <c r="B60" s="21">
        <f>COUNTIF(B9:B32,"PVEM")</f>
        <v>1</v>
      </c>
      <c r="C60" s="21">
        <f>COUNTIF(C9:C32,"PVEM")</f>
        <v>2</v>
      </c>
      <c r="D60" s="21">
        <f>COUNTIF(D9:D32,"PVEM")</f>
        <v>1</v>
      </c>
      <c r="E60" s="21">
        <f>COUNTIF(E9:E32,"PVEM")</f>
        <v>2</v>
      </c>
      <c r="F60" s="21">
        <f>COUNTIF(F9:F32,"PVEM")</f>
        <v>1</v>
      </c>
    </row>
    <row r="61" spans="1:6">
      <c r="A61" s="22" t="s">
        <v>14</v>
      </c>
      <c r="B61" s="22">
        <f>COUNTIF(B9:B32,"CONV")</f>
        <v>1</v>
      </c>
      <c r="C61" s="22">
        <f>COUNTIF(C9:C32,"CONV")</f>
        <v>1</v>
      </c>
      <c r="D61" s="22">
        <f>COUNTIF(D9:D32,"CONV")</f>
        <v>1</v>
      </c>
      <c r="E61" s="22">
        <f>COUNTIF(E9:E32,"CONV")</f>
        <v>1</v>
      </c>
      <c r="F61" s="22">
        <f>COUNTIF(F9:F32,"CONV")</f>
        <v>2</v>
      </c>
    </row>
    <row r="62" spans="1:6">
      <c r="A62" s="18" t="s">
        <v>15</v>
      </c>
      <c r="B62" s="18">
        <f>COUNTIF(B9:B32,"PNA")</f>
        <v>1</v>
      </c>
      <c r="C62" s="18">
        <f>COUNTIF(C9:C32,"PNA")</f>
        <v>1</v>
      </c>
      <c r="D62" s="18">
        <f>COUNTIF(D9:D32,"PNA")</f>
        <v>1</v>
      </c>
      <c r="E62" s="18">
        <f>COUNTIF(E9:E32,"PNA")</f>
        <v>1</v>
      </c>
      <c r="F62" s="18">
        <f>COUNTIF(F9:F32,"PNA")</f>
        <v>1</v>
      </c>
    </row>
    <row r="63" spans="1:6">
      <c r="A63" s="99" t="s">
        <v>34</v>
      </c>
      <c r="B63" s="99">
        <f>COUNTIF(B$9:B$32,"AUT")</f>
        <v>1</v>
      </c>
      <c r="C63" s="99">
        <f>COUNTIF(C$9:C$32,"AUT")</f>
        <v>1</v>
      </c>
      <c r="D63" s="99">
        <f>COUNTIF(D$9:D$32,"AUT")</f>
        <v>1</v>
      </c>
      <c r="E63" s="99">
        <f>COUNTIF(E$9:E$32,"AUT")</f>
        <v>1</v>
      </c>
      <c r="F63" s="99">
        <f>COUNTIF(F$9:F$32,"AUT")</f>
        <v>0</v>
      </c>
    </row>
    <row r="64" spans="1:6">
      <c r="A64" s="12" t="s">
        <v>6</v>
      </c>
      <c r="B64" s="12">
        <f>SUM(B56:B63)</f>
        <v>24</v>
      </c>
      <c r="C64" s="12">
        <f>SUM(C56:C63)</f>
        <v>24</v>
      </c>
      <c r="D64" s="12">
        <f>SUM(D56:D63)</f>
        <v>24</v>
      </c>
      <c r="E64" s="12">
        <f>SUM(E56:E63)</f>
        <v>24</v>
      </c>
      <c r="F64" s="12">
        <f>SUM(F56:F63)</f>
        <v>24</v>
      </c>
    </row>
  </sheetData>
  <autoFilter ref="B8:F32"/>
  <mergeCells count="3">
    <mergeCell ref="B6:F6"/>
    <mergeCell ref="B2:F3"/>
    <mergeCell ref="B4:F4"/>
  </mergeCells>
  <phoneticPr fontId="0" type="noConversion"/>
  <printOptions horizontalCentered="1" verticalCentered="1"/>
  <pageMargins left="0" right="0" top="0" bottom="0" header="0" footer="0"/>
  <pageSetup paperSize="17" scale="11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S122"/>
  <sheetViews>
    <sheetView view="pageBreakPreview" zoomScaleNormal="75" zoomScaleSheetLayoutView="100" workbookViewId="0">
      <selection activeCell="Q12" sqref="Q12"/>
    </sheetView>
  </sheetViews>
  <sheetFormatPr baseColWidth="10" defaultRowHeight="12.75"/>
  <cols>
    <col min="1" max="1" width="10.42578125" style="50" customWidth="1"/>
    <col min="2" max="3" width="4.28515625" style="50" customWidth="1"/>
    <col min="4" max="4" width="3.7109375" style="50" customWidth="1"/>
    <col min="5" max="12" width="15.28515625" style="50" customWidth="1"/>
    <col min="13" max="16384" width="11.42578125" style="50"/>
  </cols>
  <sheetData>
    <row r="1" spans="1:19" ht="15.75" customHeight="1">
      <c r="L1" s="133" t="s">
        <v>97</v>
      </c>
    </row>
    <row r="2" spans="1:19" ht="15.75" customHeight="1">
      <c r="A2" s="173" t="s">
        <v>93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</row>
    <row r="3" spans="1:19" ht="15.75" customHeight="1">
      <c r="A3" s="174" t="s">
        <v>84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</row>
    <row r="4" spans="1:19" s="51" customFormat="1" ht="15.75" customHeight="1">
      <c r="A4" s="174" t="str">
        <f>"ELECTORAL Y OTRAS AUTORIDADES DENTRO DEL PROCESO ELECTORAL EXTRAORDINARIOLOCAL DEL ESTADO DE " &amp; 'PREMISAS 01'!C4 &amp; " 2010"</f>
        <v>ELECTORAL Y OTRAS AUTORIDADES DENTRO DEL PROCESO ELECTORAL EXTRAORDINARIOLOCAL DEL ESTADO DE YUCATÁN - MUNICIPIO DE MUXUPIP 2010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</row>
    <row r="5" spans="1:19" s="51" customFormat="1" ht="15.75" customHeight="1">
      <c r="A5" s="174" t="str">
        <f>"PERIODO DE " &amp; 'PREMISAS 01'!B8 &amp; " ELECTORAL "</f>
        <v xml:space="preserve">PERIODO DE PRECAMPAÑA ELECTORAL 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</row>
    <row r="6" spans="1:19" s="51" customFormat="1" ht="15.75" customHeight="1">
      <c r="A6" s="132" t="s">
        <v>63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</row>
    <row r="7" spans="1:19" s="55" customFormat="1" ht="15.75">
      <c r="A7" s="52"/>
      <c r="B7" s="52"/>
      <c r="C7" s="52"/>
      <c r="D7" s="52"/>
      <c r="E7" s="53"/>
      <c r="F7" s="53"/>
      <c r="G7" s="53"/>
      <c r="H7" s="53"/>
      <c r="I7" s="53"/>
      <c r="J7" s="53"/>
      <c r="K7" s="53"/>
      <c r="L7" s="53"/>
    </row>
    <row r="8" spans="1:19" s="55" customFormat="1" ht="15.75" customHeight="1">
      <c r="A8" s="54" t="s">
        <v>64</v>
      </c>
      <c r="E8" s="55" t="s">
        <v>90</v>
      </c>
      <c r="F8" s="105"/>
      <c r="G8" s="105"/>
      <c r="J8" s="56"/>
    </row>
    <row r="9" spans="1:19" s="55" customFormat="1" ht="13.5">
      <c r="A9" s="54" t="s">
        <v>65</v>
      </c>
      <c r="E9" s="55" t="str">
        <f>'PREMISAS 01'!C4</f>
        <v>YUCATÁN - MUNICIPIO DE MUXUPIP</v>
      </c>
      <c r="I9" s="59" t="s">
        <v>66</v>
      </c>
      <c r="J9" s="60" t="s">
        <v>9</v>
      </c>
      <c r="K9" s="61" t="s">
        <v>67</v>
      </c>
      <c r="L9" s="62" t="s">
        <v>13</v>
      </c>
    </row>
    <row r="10" spans="1:19" s="55" customFormat="1" ht="13.5">
      <c r="A10" s="54" t="s">
        <v>68</v>
      </c>
      <c r="E10" s="55" t="s">
        <v>94</v>
      </c>
      <c r="I10" s="63" t="s">
        <v>69</v>
      </c>
      <c r="J10" s="64" t="s">
        <v>10</v>
      </c>
      <c r="K10" s="65" t="s">
        <v>70</v>
      </c>
      <c r="L10" s="62" t="s">
        <v>14</v>
      </c>
    </row>
    <row r="11" spans="1:19" ht="13.5" customHeight="1">
      <c r="A11" s="54" t="s">
        <v>71</v>
      </c>
      <c r="B11" s="55"/>
      <c r="C11" s="55"/>
      <c r="D11" s="55"/>
      <c r="E11" s="55" t="s">
        <v>94</v>
      </c>
      <c r="F11" s="55"/>
      <c r="G11" s="55"/>
      <c r="H11" s="55"/>
      <c r="I11" s="66" t="s">
        <v>72</v>
      </c>
      <c r="J11" s="64" t="s">
        <v>11</v>
      </c>
      <c r="K11" s="73" t="s">
        <v>73</v>
      </c>
      <c r="L11" s="58" t="s">
        <v>15</v>
      </c>
    </row>
    <row r="12" spans="1:19" ht="25.5">
      <c r="A12" s="54" t="s">
        <v>74</v>
      </c>
      <c r="E12" s="55" t="s">
        <v>94</v>
      </c>
      <c r="I12" s="67" t="s">
        <v>75</v>
      </c>
      <c r="J12" s="60" t="s">
        <v>12</v>
      </c>
      <c r="K12" s="57" t="s">
        <v>34</v>
      </c>
      <c r="L12" s="128" t="s">
        <v>79</v>
      </c>
    </row>
    <row r="13" spans="1:19" s="69" customFormat="1" ht="15" customHeight="1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129"/>
      <c r="M13" s="68"/>
      <c r="N13" s="68"/>
      <c r="O13" s="68"/>
      <c r="P13" s="68"/>
      <c r="Q13" s="68"/>
      <c r="R13" s="68"/>
      <c r="S13" s="68"/>
    </row>
    <row r="14" spans="1:19" s="69" customFormat="1" ht="12.75" customHeight="1">
      <c r="A14" s="127" t="s">
        <v>76</v>
      </c>
      <c r="B14" s="127"/>
      <c r="C14" s="127"/>
      <c r="D14" s="127"/>
      <c r="E14" s="123" t="s">
        <v>88</v>
      </c>
      <c r="F14" s="124"/>
      <c r="G14" s="124"/>
      <c r="H14" s="124"/>
      <c r="I14" s="124"/>
      <c r="J14" s="124"/>
      <c r="K14" s="124"/>
      <c r="L14" s="124"/>
      <c r="M14" s="68"/>
      <c r="N14" s="68"/>
      <c r="O14" s="68"/>
      <c r="P14" s="68"/>
      <c r="Q14" s="68"/>
      <c r="R14" s="68"/>
      <c r="S14" s="68"/>
    </row>
    <row r="15" spans="1:19" s="69" customFormat="1" ht="23.25" customHeight="1">
      <c r="A15" s="127" t="s">
        <v>77</v>
      </c>
      <c r="B15" s="127"/>
      <c r="C15" s="127"/>
      <c r="D15" s="127"/>
      <c r="E15" s="48">
        <v>40438</v>
      </c>
      <c r="F15" s="48">
        <f>E15+1</f>
        <v>40439</v>
      </c>
      <c r="G15" s="48">
        <f t="shared" ref="G15:L15" si="0">F15+1</f>
        <v>40440</v>
      </c>
      <c r="H15" s="48">
        <f t="shared" si="0"/>
        <v>40441</v>
      </c>
      <c r="I15" s="48">
        <f t="shared" si="0"/>
        <v>40442</v>
      </c>
      <c r="J15" s="48">
        <f t="shared" si="0"/>
        <v>40443</v>
      </c>
      <c r="K15" s="48">
        <f t="shared" si="0"/>
        <v>40444</v>
      </c>
      <c r="L15" s="102">
        <f t="shared" si="0"/>
        <v>40445</v>
      </c>
      <c r="M15" s="68"/>
      <c r="N15" s="68"/>
      <c r="O15" s="68"/>
      <c r="P15" s="68"/>
      <c r="Q15" s="68"/>
      <c r="R15" s="68"/>
      <c r="S15" s="68"/>
    </row>
    <row r="16" spans="1:19" s="69" customFormat="1" ht="23.25" customHeight="1">
      <c r="A16" s="125" t="s">
        <v>29</v>
      </c>
      <c r="B16" s="125" t="s">
        <v>3</v>
      </c>
      <c r="C16" s="125"/>
      <c r="D16" s="126" t="s">
        <v>36</v>
      </c>
      <c r="E16" s="70">
        <v>40438</v>
      </c>
      <c r="F16" s="70">
        <f t="shared" ref="F16:L16" si="1">E16+1</f>
        <v>40439</v>
      </c>
      <c r="G16" s="70">
        <f t="shared" si="1"/>
        <v>40440</v>
      </c>
      <c r="H16" s="70">
        <f t="shared" si="1"/>
        <v>40441</v>
      </c>
      <c r="I16" s="70">
        <f t="shared" si="1"/>
        <v>40442</v>
      </c>
      <c r="J16" s="70">
        <f t="shared" si="1"/>
        <v>40443</v>
      </c>
      <c r="K16" s="70">
        <f t="shared" si="1"/>
        <v>40444</v>
      </c>
      <c r="L16" s="103">
        <f t="shared" si="1"/>
        <v>40445</v>
      </c>
      <c r="M16" s="68"/>
      <c r="N16" s="68"/>
      <c r="O16" s="68"/>
      <c r="P16" s="68"/>
      <c r="Q16" s="68"/>
      <c r="R16" s="68"/>
      <c r="S16" s="68"/>
    </row>
    <row r="17" spans="1:12" s="72" customFormat="1" ht="15" customHeight="1">
      <c r="A17" s="125"/>
      <c r="B17" s="125"/>
      <c r="C17" s="125"/>
      <c r="D17" s="126"/>
      <c r="E17" s="71" t="s">
        <v>78</v>
      </c>
      <c r="F17" s="71" t="s">
        <v>78</v>
      </c>
      <c r="G17" s="71" t="s">
        <v>78</v>
      </c>
      <c r="H17" s="71" t="s">
        <v>78</v>
      </c>
      <c r="I17" s="71" t="s">
        <v>78</v>
      </c>
      <c r="J17" s="71" t="s">
        <v>78</v>
      </c>
      <c r="K17" s="71" t="s">
        <v>78</v>
      </c>
      <c r="L17" s="104" t="s">
        <v>78</v>
      </c>
    </row>
    <row r="18" spans="1:12" s="72" customFormat="1" ht="15" customHeight="1">
      <c r="A18" s="130" t="s">
        <v>48</v>
      </c>
      <c r="B18" s="130">
        <v>3</v>
      </c>
      <c r="C18" s="130">
        <v>1</v>
      </c>
      <c r="D18" s="130">
        <v>1</v>
      </c>
      <c r="E18" s="106" t="s">
        <v>34</v>
      </c>
      <c r="F18" s="106" t="s">
        <v>34</v>
      </c>
      <c r="G18" s="106" t="s">
        <v>34</v>
      </c>
      <c r="H18" s="106" t="s">
        <v>34</v>
      </c>
      <c r="I18" s="106" t="s">
        <v>34</v>
      </c>
      <c r="J18" s="106" t="s">
        <v>34</v>
      </c>
      <c r="K18" s="106" t="s">
        <v>34</v>
      </c>
      <c r="L18" s="106" t="s">
        <v>34</v>
      </c>
    </row>
    <row r="19" spans="1:12" s="72" customFormat="1" ht="15" customHeight="1">
      <c r="A19" s="130"/>
      <c r="B19" s="130"/>
      <c r="C19" s="130"/>
      <c r="D19" s="130">
        <v>2</v>
      </c>
      <c r="E19" s="106" t="s">
        <v>34</v>
      </c>
      <c r="F19" s="106" t="s">
        <v>34</v>
      </c>
      <c r="G19" s="106" t="s">
        <v>34</v>
      </c>
      <c r="H19" s="106" t="s">
        <v>34</v>
      </c>
      <c r="I19" s="106" t="s">
        <v>34</v>
      </c>
      <c r="J19" s="106" t="s">
        <v>34</v>
      </c>
      <c r="K19" s="106" t="s">
        <v>34</v>
      </c>
      <c r="L19" s="106" t="s">
        <v>34</v>
      </c>
    </row>
    <row r="20" spans="1:12" s="72" customFormat="1" ht="15" customHeight="1">
      <c r="A20" s="130"/>
      <c r="B20" s="130"/>
      <c r="C20" s="130">
        <v>1</v>
      </c>
      <c r="D20" s="130">
        <v>3</v>
      </c>
      <c r="E20" s="107" t="s">
        <v>9</v>
      </c>
      <c r="F20" s="108" t="s">
        <v>91</v>
      </c>
      <c r="G20" s="107" t="s">
        <v>9</v>
      </c>
      <c r="H20" s="106" t="s">
        <v>34</v>
      </c>
      <c r="I20" s="109" t="s">
        <v>14</v>
      </c>
      <c r="J20" s="106" t="s">
        <v>34</v>
      </c>
      <c r="K20" s="106" t="s">
        <v>34</v>
      </c>
      <c r="L20" s="106" t="s">
        <v>34</v>
      </c>
    </row>
    <row r="21" spans="1:12" s="72" customFormat="1" ht="15" customHeight="1">
      <c r="A21" s="130"/>
      <c r="B21" s="130"/>
      <c r="C21" s="130"/>
      <c r="D21" s="130">
        <v>4</v>
      </c>
      <c r="E21" s="108" t="s">
        <v>91</v>
      </c>
      <c r="F21" s="107" t="s">
        <v>9</v>
      </c>
      <c r="G21" s="108" t="s">
        <v>91</v>
      </c>
      <c r="H21" s="107" t="s">
        <v>9</v>
      </c>
      <c r="I21" s="110" t="s">
        <v>12</v>
      </c>
      <c r="J21" s="106" t="s">
        <v>34</v>
      </c>
      <c r="K21" s="106" t="s">
        <v>34</v>
      </c>
      <c r="L21" s="106" t="s">
        <v>34</v>
      </c>
    </row>
    <row r="22" spans="1:12" s="72" customFormat="1" ht="15" customHeight="1">
      <c r="A22" s="130"/>
      <c r="B22" s="130"/>
      <c r="C22" s="130">
        <v>1</v>
      </c>
      <c r="D22" s="130">
        <v>5</v>
      </c>
      <c r="E22" s="106" t="s">
        <v>34</v>
      </c>
      <c r="F22" s="106" t="s">
        <v>34</v>
      </c>
      <c r="G22" s="106" t="s">
        <v>34</v>
      </c>
      <c r="H22" s="106" t="s">
        <v>34</v>
      </c>
      <c r="I22" s="106" t="s">
        <v>34</v>
      </c>
      <c r="J22" s="106" t="s">
        <v>34</v>
      </c>
      <c r="K22" s="106" t="s">
        <v>34</v>
      </c>
      <c r="L22" s="106" t="s">
        <v>34</v>
      </c>
    </row>
    <row r="23" spans="1:12" s="72" customFormat="1" ht="15" customHeight="1">
      <c r="A23" s="130"/>
      <c r="B23" s="130"/>
      <c r="C23" s="130"/>
      <c r="D23" s="130">
        <v>6</v>
      </c>
      <c r="E23" s="106" t="s">
        <v>34</v>
      </c>
      <c r="F23" s="106" t="s">
        <v>34</v>
      </c>
      <c r="G23" s="106" t="s">
        <v>34</v>
      </c>
      <c r="H23" s="106" t="s">
        <v>34</v>
      </c>
      <c r="I23" s="106" t="s">
        <v>34</v>
      </c>
      <c r="J23" s="106" t="s">
        <v>34</v>
      </c>
      <c r="K23" s="106" t="s">
        <v>34</v>
      </c>
      <c r="L23" s="106" t="s">
        <v>34</v>
      </c>
    </row>
    <row r="24" spans="1:12" s="72" customFormat="1" ht="15" customHeight="1">
      <c r="A24" s="131" t="s">
        <v>35</v>
      </c>
      <c r="B24" s="130">
        <v>3</v>
      </c>
      <c r="C24" s="130">
        <v>1</v>
      </c>
      <c r="D24" s="130">
        <v>7</v>
      </c>
      <c r="E24" s="106" t="s">
        <v>34</v>
      </c>
      <c r="F24" s="106" t="s">
        <v>34</v>
      </c>
      <c r="G24" s="106" t="s">
        <v>34</v>
      </c>
      <c r="H24" s="106" t="s">
        <v>34</v>
      </c>
      <c r="I24" s="106" t="s">
        <v>34</v>
      </c>
      <c r="J24" s="106" t="s">
        <v>34</v>
      </c>
      <c r="K24" s="106" t="s">
        <v>34</v>
      </c>
      <c r="L24" s="106" t="s">
        <v>34</v>
      </c>
    </row>
    <row r="25" spans="1:12" s="72" customFormat="1" ht="15" customHeight="1">
      <c r="A25" s="131"/>
      <c r="B25" s="130"/>
      <c r="C25" s="130"/>
      <c r="D25" s="130">
        <v>8</v>
      </c>
      <c r="E25" s="106" t="s">
        <v>34</v>
      </c>
      <c r="F25" s="106" t="s">
        <v>34</v>
      </c>
      <c r="G25" s="106" t="s">
        <v>34</v>
      </c>
      <c r="H25" s="106" t="s">
        <v>34</v>
      </c>
      <c r="I25" s="106" t="s">
        <v>34</v>
      </c>
      <c r="J25" s="106" t="s">
        <v>34</v>
      </c>
      <c r="K25" s="106" t="s">
        <v>34</v>
      </c>
      <c r="L25" s="106" t="s">
        <v>34</v>
      </c>
    </row>
    <row r="26" spans="1:12" s="72" customFormat="1" ht="15" customHeight="1">
      <c r="A26" s="131"/>
      <c r="B26" s="130"/>
      <c r="C26" s="130">
        <v>1</v>
      </c>
      <c r="D26" s="130">
        <v>9</v>
      </c>
      <c r="E26" s="107" t="s">
        <v>9</v>
      </c>
      <c r="F26" s="108" t="s">
        <v>91</v>
      </c>
      <c r="G26" s="107" t="s">
        <v>9</v>
      </c>
      <c r="H26" s="108" t="s">
        <v>91</v>
      </c>
      <c r="I26" s="107" t="s">
        <v>9</v>
      </c>
      <c r="J26" s="106" t="s">
        <v>34</v>
      </c>
      <c r="K26" s="106" t="s">
        <v>34</v>
      </c>
      <c r="L26" s="106" t="s">
        <v>34</v>
      </c>
    </row>
    <row r="27" spans="1:12" s="72" customFormat="1" ht="15" customHeight="1">
      <c r="A27" s="131"/>
      <c r="B27" s="130"/>
      <c r="C27" s="130"/>
      <c r="D27" s="130">
        <v>10</v>
      </c>
      <c r="E27" s="111" t="s">
        <v>13</v>
      </c>
      <c r="F27" s="107" t="s">
        <v>9</v>
      </c>
      <c r="G27" s="108" t="s">
        <v>91</v>
      </c>
      <c r="H27" s="107" t="s">
        <v>9</v>
      </c>
      <c r="I27" s="108" t="s">
        <v>91</v>
      </c>
      <c r="J27" s="106" t="s">
        <v>34</v>
      </c>
      <c r="K27" s="106" t="s">
        <v>34</v>
      </c>
      <c r="L27" s="106" t="s">
        <v>34</v>
      </c>
    </row>
    <row r="28" spans="1:12" s="72" customFormat="1" ht="15" customHeight="1">
      <c r="A28" s="131"/>
      <c r="B28" s="130"/>
      <c r="C28" s="130">
        <v>1</v>
      </c>
      <c r="D28" s="130">
        <v>11</v>
      </c>
      <c r="E28" s="106" t="s">
        <v>34</v>
      </c>
      <c r="F28" s="106" t="s">
        <v>34</v>
      </c>
      <c r="G28" s="106" t="s">
        <v>34</v>
      </c>
      <c r="H28" s="106" t="s">
        <v>34</v>
      </c>
      <c r="I28" s="106" t="s">
        <v>34</v>
      </c>
      <c r="J28" s="106" t="s">
        <v>34</v>
      </c>
      <c r="K28" s="106" t="s">
        <v>34</v>
      </c>
      <c r="L28" s="106" t="s">
        <v>34</v>
      </c>
    </row>
    <row r="29" spans="1:12" s="72" customFormat="1" ht="15" customHeight="1">
      <c r="A29" s="131"/>
      <c r="B29" s="130"/>
      <c r="C29" s="130"/>
      <c r="D29" s="130">
        <v>12</v>
      </c>
      <c r="E29" s="106" t="s">
        <v>34</v>
      </c>
      <c r="F29" s="106" t="s">
        <v>34</v>
      </c>
      <c r="G29" s="106" t="s">
        <v>34</v>
      </c>
      <c r="H29" s="106" t="s">
        <v>34</v>
      </c>
      <c r="I29" s="106" t="s">
        <v>34</v>
      </c>
      <c r="J29" s="106" t="s">
        <v>34</v>
      </c>
      <c r="K29" s="106" t="s">
        <v>34</v>
      </c>
      <c r="L29" s="106" t="s">
        <v>34</v>
      </c>
    </row>
    <row r="30" spans="1:12" s="72" customFormat="1" ht="15" customHeight="1">
      <c r="A30" s="131" t="s">
        <v>47</v>
      </c>
      <c r="B30" s="130">
        <v>3</v>
      </c>
      <c r="C30" s="130">
        <v>1</v>
      </c>
      <c r="D30" s="130">
        <v>13</v>
      </c>
      <c r="E30" s="106" t="s">
        <v>34</v>
      </c>
      <c r="F30" s="106" t="s">
        <v>34</v>
      </c>
      <c r="G30" s="106" t="s">
        <v>34</v>
      </c>
      <c r="H30" s="106" t="s">
        <v>34</v>
      </c>
      <c r="I30" s="106" t="s">
        <v>34</v>
      </c>
      <c r="J30" s="106" t="s">
        <v>34</v>
      </c>
      <c r="K30" s="106" t="s">
        <v>34</v>
      </c>
      <c r="L30" s="106" t="s">
        <v>34</v>
      </c>
    </row>
    <row r="31" spans="1:12" s="72" customFormat="1" ht="15" customHeight="1">
      <c r="A31" s="131"/>
      <c r="B31" s="130"/>
      <c r="C31" s="130"/>
      <c r="D31" s="130">
        <v>14</v>
      </c>
      <c r="E31" s="106" t="s">
        <v>34</v>
      </c>
      <c r="F31" s="106" t="s">
        <v>34</v>
      </c>
      <c r="G31" s="106" t="s">
        <v>34</v>
      </c>
      <c r="H31" s="106" t="s">
        <v>34</v>
      </c>
      <c r="I31" s="106" t="s">
        <v>34</v>
      </c>
      <c r="J31" s="106" t="s">
        <v>34</v>
      </c>
      <c r="K31" s="106" t="s">
        <v>34</v>
      </c>
      <c r="L31" s="106" t="s">
        <v>34</v>
      </c>
    </row>
    <row r="32" spans="1:12" s="72" customFormat="1" ht="15" customHeight="1">
      <c r="A32" s="131"/>
      <c r="B32" s="130"/>
      <c r="C32" s="130">
        <v>1</v>
      </c>
      <c r="D32" s="130">
        <v>15</v>
      </c>
      <c r="E32" s="108" t="s">
        <v>91</v>
      </c>
      <c r="F32" s="111" t="s">
        <v>13</v>
      </c>
      <c r="G32" s="107" t="s">
        <v>9</v>
      </c>
      <c r="H32" s="108" t="s">
        <v>91</v>
      </c>
      <c r="I32" s="107" t="s">
        <v>9</v>
      </c>
      <c r="J32" s="106" t="s">
        <v>34</v>
      </c>
      <c r="K32" s="106" t="s">
        <v>34</v>
      </c>
      <c r="L32" s="106" t="s">
        <v>34</v>
      </c>
    </row>
    <row r="33" spans="1:12" s="72" customFormat="1" ht="15" customHeight="1">
      <c r="A33" s="131"/>
      <c r="B33" s="130"/>
      <c r="C33" s="130"/>
      <c r="D33" s="130">
        <v>16</v>
      </c>
      <c r="E33" s="107" t="s">
        <v>9</v>
      </c>
      <c r="F33" s="108" t="s">
        <v>91</v>
      </c>
      <c r="G33" s="111" t="s">
        <v>13</v>
      </c>
      <c r="H33" s="107" t="s">
        <v>9</v>
      </c>
      <c r="I33" s="108" t="s">
        <v>91</v>
      </c>
      <c r="J33" s="106" t="s">
        <v>34</v>
      </c>
      <c r="K33" s="106" t="s">
        <v>34</v>
      </c>
      <c r="L33" s="106" t="s">
        <v>34</v>
      </c>
    </row>
    <row r="34" spans="1:12" s="72" customFormat="1" ht="15" customHeight="1">
      <c r="A34" s="131"/>
      <c r="B34" s="130"/>
      <c r="C34" s="130">
        <v>1</v>
      </c>
      <c r="D34" s="130">
        <v>17</v>
      </c>
      <c r="E34" s="106" t="s">
        <v>34</v>
      </c>
      <c r="F34" s="106" t="s">
        <v>34</v>
      </c>
      <c r="G34" s="106" t="s">
        <v>34</v>
      </c>
      <c r="H34" s="106" t="s">
        <v>34</v>
      </c>
      <c r="I34" s="106" t="s">
        <v>34</v>
      </c>
      <c r="J34" s="106" t="s">
        <v>34</v>
      </c>
      <c r="K34" s="106" t="s">
        <v>34</v>
      </c>
      <c r="L34" s="106" t="s">
        <v>34</v>
      </c>
    </row>
    <row r="35" spans="1:12" s="72" customFormat="1" ht="15" customHeight="1">
      <c r="A35" s="131"/>
      <c r="B35" s="130"/>
      <c r="C35" s="130"/>
      <c r="D35" s="130">
        <v>18</v>
      </c>
      <c r="E35" s="106" t="s">
        <v>34</v>
      </c>
      <c r="F35" s="106" t="s">
        <v>34</v>
      </c>
      <c r="G35" s="106" t="s">
        <v>34</v>
      </c>
      <c r="H35" s="106" t="s">
        <v>34</v>
      </c>
      <c r="I35" s="106" t="s">
        <v>34</v>
      </c>
      <c r="J35" s="106" t="s">
        <v>34</v>
      </c>
      <c r="K35" s="106" t="s">
        <v>34</v>
      </c>
      <c r="L35" s="106" t="s">
        <v>34</v>
      </c>
    </row>
    <row r="36" spans="1:12" s="72" customFormat="1" ht="15" customHeight="1">
      <c r="A36" s="131" t="s">
        <v>49</v>
      </c>
      <c r="B36" s="130">
        <v>3</v>
      </c>
      <c r="C36" s="130">
        <v>1</v>
      </c>
      <c r="D36" s="130">
        <v>19</v>
      </c>
      <c r="E36" s="106" t="s">
        <v>34</v>
      </c>
      <c r="F36" s="106" t="s">
        <v>34</v>
      </c>
      <c r="G36" s="106" t="s">
        <v>34</v>
      </c>
      <c r="H36" s="106" t="s">
        <v>34</v>
      </c>
      <c r="I36" s="106" t="s">
        <v>34</v>
      </c>
      <c r="J36" s="106" t="s">
        <v>34</v>
      </c>
      <c r="K36" s="106" t="s">
        <v>34</v>
      </c>
      <c r="L36" s="106" t="s">
        <v>34</v>
      </c>
    </row>
    <row r="37" spans="1:12" s="72" customFormat="1" ht="15" customHeight="1">
      <c r="A37" s="131"/>
      <c r="B37" s="130"/>
      <c r="C37" s="130"/>
      <c r="D37" s="130">
        <v>20</v>
      </c>
      <c r="E37" s="106" t="s">
        <v>34</v>
      </c>
      <c r="F37" s="106" t="s">
        <v>34</v>
      </c>
      <c r="G37" s="106" t="s">
        <v>34</v>
      </c>
      <c r="H37" s="106" t="s">
        <v>34</v>
      </c>
      <c r="I37" s="106" t="s">
        <v>34</v>
      </c>
      <c r="J37" s="106" t="s">
        <v>34</v>
      </c>
      <c r="K37" s="106" t="s">
        <v>34</v>
      </c>
      <c r="L37" s="106" t="s">
        <v>34</v>
      </c>
    </row>
    <row r="38" spans="1:12" s="72" customFormat="1" ht="15" customHeight="1">
      <c r="A38" s="131"/>
      <c r="B38" s="130"/>
      <c r="C38" s="130">
        <v>1</v>
      </c>
      <c r="D38" s="130">
        <v>21</v>
      </c>
      <c r="E38" s="112" t="s">
        <v>11</v>
      </c>
      <c r="F38" s="107" t="s">
        <v>9</v>
      </c>
      <c r="G38" s="108" t="s">
        <v>91</v>
      </c>
      <c r="H38" s="111" t="s">
        <v>13</v>
      </c>
      <c r="I38" s="107" t="s">
        <v>9</v>
      </c>
      <c r="J38" s="106" t="s">
        <v>34</v>
      </c>
      <c r="K38" s="106" t="s">
        <v>34</v>
      </c>
      <c r="L38" s="106" t="s">
        <v>34</v>
      </c>
    </row>
    <row r="39" spans="1:12" s="72" customFormat="1" ht="15" customHeight="1">
      <c r="A39" s="131"/>
      <c r="B39" s="130"/>
      <c r="C39" s="130"/>
      <c r="D39" s="130">
        <v>22</v>
      </c>
      <c r="E39" s="108" t="s">
        <v>91</v>
      </c>
      <c r="F39" s="112" t="s">
        <v>11</v>
      </c>
      <c r="G39" s="107" t="s">
        <v>9</v>
      </c>
      <c r="H39" s="108" t="s">
        <v>91</v>
      </c>
      <c r="I39" s="111" t="s">
        <v>13</v>
      </c>
      <c r="J39" s="106" t="s">
        <v>34</v>
      </c>
      <c r="K39" s="106" t="s">
        <v>34</v>
      </c>
      <c r="L39" s="106" t="s">
        <v>34</v>
      </c>
    </row>
    <row r="40" spans="1:12" s="72" customFormat="1" ht="15" customHeight="1">
      <c r="A40" s="131"/>
      <c r="B40" s="130"/>
      <c r="C40" s="130">
        <v>1</v>
      </c>
      <c r="D40" s="130">
        <v>23</v>
      </c>
      <c r="E40" s="106" t="s">
        <v>34</v>
      </c>
      <c r="F40" s="106" t="s">
        <v>34</v>
      </c>
      <c r="G40" s="106" t="s">
        <v>34</v>
      </c>
      <c r="H40" s="106" t="s">
        <v>34</v>
      </c>
      <c r="I40" s="106" t="s">
        <v>34</v>
      </c>
      <c r="J40" s="106" t="s">
        <v>34</v>
      </c>
      <c r="K40" s="106" t="s">
        <v>34</v>
      </c>
      <c r="L40" s="106" t="s">
        <v>34</v>
      </c>
    </row>
    <row r="41" spans="1:12" s="72" customFormat="1" ht="15" customHeight="1">
      <c r="A41" s="131"/>
      <c r="B41" s="130"/>
      <c r="C41" s="130"/>
      <c r="D41" s="130">
        <v>24</v>
      </c>
      <c r="E41" s="106" t="s">
        <v>34</v>
      </c>
      <c r="F41" s="106" t="s">
        <v>34</v>
      </c>
      <c r="G41" s="106" t="s">
        <v>34</v>
      </c>
      <c r="H41" s="106" t="s">
        <v>34</v>
      </c>
      <c r="I41" s="106" t="s">
        <v>34</v>
      </c>
      <c r="J41" s="106" t="s">
        <v>34</v>
      </c>
      <c r="K41" s="106" t="s">
        <v>34</v>
      </c>
      <c r="L41" s="106" t="s">
        <v>34</v>
      </c>
    </row>
    <row r="42" spans="1:12" s="72" customFormat="1" ht="15" customHeight="1">
      <c r="A42" s="131" t="s">
        <v>37</v>
      </c>
      <c r="B42" s="130">
        <v>3</v>
      </c>
      <c r="C42" s="130">
        <v>1</v>
      </c>
      <c r="D42" s="130">
        <v>25</v>
      </c>
      <c r="E42" s="106" t="s">
        <v>34</v>
      </c>
      <c r="F42" s="106" t="s">
        <v>34</v>
      </c>
      <c r="G42" s="106" t="s">
        <v>34</v>
      </c>
      <c r="H42" s="106" t="s">
        <v>34</v>
      </c>
      <c r="I42" s="106" t="s">
        <v>34</v>
      </c>
      <c r="J42" s="106" t="s">
        <v>34</v>
      </c>
      <c r="K42" s="106" t="s">
        <v>34</v>
      </c>
      <c r="L42" s="106" t="s">
        <v>34</v>
      </c>
    </row>
    <row r="43" spans="1:12" s="72" customFormat="1" ht="15" customHeight="1">
      <c r="A43" s="131"/>
      <c r="B43" s="130"/>
      <c r="C43" s="130"/>
      <c r="D43" s="130">
        <v>26</v>
      </c>
      <c r="E43" s="106" t="s">
        <v>34</v>
      </c>
      <c r="F43" s="106" t="s">
        <v>34</v>
      </c>
      <c r="G43" s="106" t="s">
        <v>34</v>
      </c>
      <c r="H43" s="106" t="s">
        <v>34</v>
      </c>
      <c r="I43" s="106" t="s">
        <v>34</v>
      </c>
      <c r="J43" s="106" t="s">
        <v>34</v>
      </c>
      <c r="K43" s="106" t="s">
        <v>34</v>
      </c>
      <c r="L43" s="106" t="s">
        <v>34</v>
      </c>
    </row>
    <row r="44" spans="1:12" s="72" customFormat="1" ht="15" customHeight="1">
      <c r="A44" s="131"/>
      <c r="B44" s="130"/>
      <c r="C44" s="130">
        <v>1</v>
      </c>
      <c r="D44" s="130">
        <v>27</v>
      </c>
      <c r="E44" s="107" t="s">
        <v>9</v>
      </c>
      <c r="F44" s="108" t="s">
        <v>91</v>
      </c>
      <c r="G44" s="112" t="s">
        <v>11</v>
      </c>
      <c r="H44" s="107" t="s">
        <v>9</v>
      </c>
      <c r="I44" s="108" t="s">
        <v>91</v>
      </c>
      <c r="J44" s="106" t="s">
        <v>34</v>
      </c>
      <c r="K44" s="106" t="s">
        <v>34</v>
      </c>
      <c r="L44" s="106" t="s">
        <v>34</v>
      </c>
    </row>
    <row r="45" spans="1:12" s="72" customFormat="1" ht="15" customHeight="1">
      <c r="A45" s="131"/>
      <c r="B45" s="130"/>
      <c r="C45" s="130"/>
      <c r="D45" s="130">
        <v>28</v>
      </c>
      <c r="E45" s="109" t="s">
        <v>14</v>
      </c>
      <c r="F45" s="107" t="s">
        <v>9</v>
      </c>
      <c r="G45" s="108" t="s">
        <v>91</v>
      </c>
      <c r="H45" s="112" t="s">
        <v>11</v>
      </c>
      <c r="I45" s="107" t="s">
        <v>9</v>
      </c>
      <c r="J45" s="106" t="s">
        <v>34</v>
      </c>
      <c r="K45" s="106" t="s">
        <v>34</v>
      </c>
      <c r="L45" s="106" t="s">
        <v>34</v>
      </c>
    </row>
    <row r="46" spans="1:12" s="72" customFormat="1" ht="15" customHeight="1">
      <c r="A46" s="131"/>
      <c r="B46" s="130"/>
      <c r="C46" s="130">
        <v>1</v>
      </c>
      <c r="D46" s="130">
        <v>29</v>
      </c>
      <c r="E46" s="106" t="s">
        <v>34</v>
      </c>
      <c r="F46" s="106" t="s">
        <v>34</v>
      </c>
      <c r="G46" s="106" t="s">
        <v>34</v>
      </c>
      <c r="H46" s="106" t="s">
        <v>34</v>
      </c>
      <c r="I46" s="106" t="s">
        <v>34</v>
      </c>
      <c r="J46" s="106" t="s">
        <v>34</v>
      </c>
      <c r="K46" s="106" t="s">
        <v>34</v>
      </c>
      <c r="L46" s="106" t="s">
        <v>34</v>
      </c>
    </row>
    <row r="47" spans="1:12" s="72" customFormat="1" ht="15" customHeight="1">
      <c r="A47" s="131"/>
      <c r="B47" s="130"/>
      <c r="C47" s="130"/>
      <c r="D47" s="130">
        <v>30</v>
      </c>
      <c r="E47" s="106" t="s">
        <v>34</v>
      </c>
      <c r="F47" s="106" t="s">
        <v>34</v>
      </c>
      <c r="G47" s="106" t="s">
        <v>34</v>
      </c>
      <c r="H47" s="106" t="s">
        <v>34</v>
      </c>
      <c r="I47" s="106" t="s">
        <v>34</v>
      </c>
      <c r="J47" s="106" t="s">
        <v>34</v>
      </c>
      <c r="K47" s="106" t="s">
        <v>34</v>
      </c>
      <c r="L47" s="106" t="s">
        <v>34</v>
      </c>
    </row>
    <row r="48" spans="1:12" s="72" customFormat="1" ht="15" customHeight="1">
      <c r="A48" s="131" t="s">
        <v>38</v>
      </c>
      <c r="B48" s="130">
        <v>3</v>
      </c>
      <c r="C48" s="130">
        <v>1</v>
      </c>
      <c r="D48" s="130">
        <v>31</v>
      </c>
      <c r="E48" s="106" t="s">
        <v>34</v>
      </c>
      <c r="F48" s="106" t="s">
        <v>34</v>
      </c>
      <c r="G48" s="106" t="s">
        <v>34</v>
      </c>
      <c r="H48" s="106" t="s">
        <v>34</v>
      </c>
      <c r="I48" s="106" t="s">
        <v>34</v>
      </c>
      <c r="J48" s="106" t="s">
        <v>34</v>
      </c>
      <c r="K48" s="106" t="s">
        <v>34</v>
      </c>
      <c r="L48" s="106" t="s">
        <v>34</v>
      </c>
    </row>
    <row r="49" spans="1:12" s="72" customFormat="1" ht="15" customHeight="1">
      <c r="A49" s="131"/>
      <c r="B49" s="130"/>
      <c r="C49" s="130"/>
      <c r="D49" s="130">
        <v>32</v>
      </c>
      <c r="E49" s="106" t="s">
        <v>34</v>
      </c>
      <c r="F49" s="106" t="s">
        <v>34</v>
      </c>
      <c r="G49" s="106" t="s">
        <v>34</v>
      </c>
      <c r="H49" s="106" t="s">
        <v>34</v>
      </c>
      <c r="I49" s="106" t="s">
        <v>34</v>
      </c>
      <c r="J49" s="106" t="s">
        <v>34</v>
      </c>
      <c r="K49" s="106" t="s">
        <v>34</v>
      </c>
      <c r="L49" s="106" t="s">
        <v>34</v>
      </c>
    </row>
    <row r="50" spans="1:12" s="72" customFormat="1" ht="15" customHeight="1">
      <c r="A50" s="131"/>
      <c r="B50" s="130"/>
      <c r="C50" s="130">
        <v>1</v>
      </c>
      <c r="D50" s="130">
        <v>33</v>
      </c>
      <c r="E50" s="108" t="s">
        <v>91</v>
      </c>
      <c r="F50" s="109" t="s">
        <v>14</v>
      </c>
      <c r="G50" s="107" t="s">
        <v>9</v>
      </c>
      <c r="H50" s="108" t="s">
        <v>91</v>
      </c>
      <c r="I50" s="112" t="s">
        <v>11</v>
      </c>
      <c r="J50" s="106" t="s">
        <v>34</v>
      </c>
      <c r="K50" s="106" t="s">
        <v>34</v>
      </c>
      <c r="L50" s="106" t="s">
        <v>34</v>
      </c>
    </row>
    <row r="51" spans="1:12" s="72" customFormat="1" ht="15" customHeight="1">
      <c r="A51" s="131"/>
      <c r="B51" s="130"/>
      <c r="C51" s="130"/>
      <c r="D51" s="130">
        <v>34</v>
      </c>
      <c r="E51" s="107" t="s">
        <v>9</v>
      </c>
      <c r="F51" s="108" t="s">
        <v>91</v>
      </c>
      <c r="G51" s="109" t="s">
        <v>14</v>
      </c>
      <c r="H51" s="107" t="s">
        <v>9</v>
      </c>
      <c r="I51" s="108" t="s">
        <v>91</v>
      </c>
      <c r="J51" s="106" t="s">
        <v>34</v>
      </c>
      <c r="K51" s="106" t="s">
        <v>34</v>
      </c>
      <c r="L51" s="106" t="s">
        <v>34</v>
      </c>
    </row>
    <row r="52" spans="1:12" s="72" customFormat="1" ht="15" customHeight="1">
      <c r="A52" s="131"/>
      <c r="B52" s="130"/>
      <c r="C52" s="130">
        <v>1</v>
      </c>
      <c r="D52" s="130">
        <v>35</v>
      </c>
      <c r="E52" s="106" t="s">
        <v>34</v>
      </c>
      <c r="F52" s="106" t="s">
        <v>34</v>
      </c>
      <c r="G52" s="106" t="s">
        <v>34</v>
      </c>
      <c r="H52" s="106" t="s">
        <v>34</v>
      </c>
      <c r="I52" s="106" t="s">
        <v>34</v>
      </c>
      <c r="J52" s="106" t="s">
        <v>34</v>
      </c>
      <c r="K52" s="106" t="s">
        <v>34</v>
      </c>
      <c r="L52" s="106" t="s">
        <v>34</v>
      </c>
    </row>
    <row r="53" spans="1:12" s="72" customFormat="1" ht="15" customHeight="1">
      <c r="A53" s="131"/>
      <c r="B53" s="130"/>
      <c r="C53" s="130"/>
      <c r="D53" s="130">
        <v>36</v>
      </c>
      <c r="E53" s="106" t="s">
        <v>34</v>
      </c>
      <c r="F53" s="106" t="s">
        <v>34</v>
      </c>
      <c r="G53" s="106" t="s">
        <v>34</v>
      </c>
      <c r="H53" s="106" t="s">
        <v>34</v>
      </c>
      <c r="I53" s="106" t="s">
        <v>34</v>
      </c>
      <c r="J53" s="106" t="s">
        <v>34</v>
      </c>
      <c r="K53" s="106" t="s">
        <v>34</v>
      </c>
      <c r="L53" s="106" t="s">
        <v>34</v>
      </c>
    </row>
    <row r="54" spans="1:12" s="72" customFormat="1" ht="15" customHeight="1">
      <c r="A54" s="131" t="s">
        <v>50</v>
      </c>
      <c r="B54" s="131">
        <v>2</v>
      </c>
      <c r="C54" s="130">
        <v>1</v>
      </c>
      <c r="D54" s="130">
        <v>37</v>
      </c>
      <c r="E54" s="106" t="s">
        <v>34</v>
      </c>
      <c r="F54" s="106" t="s">
        <v>34</v>
      </c>
      <c r="G54" s="106" t="s">
        <v>34</v>
      </c>
      <c r="H54" s="106" t="s">
        <v>34</v>
      </c>
      <c r="I54" s="106" t="s">
        <v>34</v>
      </c>
      <c r="J54" s="106" t="s">
        <v>34</v>
      </c>
      <c r="K54" s="106" t="s">
        <v>34</v>
      </c>
      <c r="L54" s="106" t="s">
        <v>34</v>
      </c>
    </row>
    <row r="55" spans="1:12" s="72" customFormat="1" ht="15" customHeight="1">
      <c r="A55" s="131"/>
      <c r="B55" s="131"/>
      <c r="C55" s="130"/>
      <c r="D55" s="130">
        <v>38</v>
      </c>
      <c r="E55" s="112" t="s">
        <v>11</v>
      </c>
      <c r="F55" s="107" t="s">
        <v>9</v>
      </c>
      <c r="G55" s="108" t="s">
        <v>91</v>
      </c>
      <c r="H55" s="109" t="s">
        <v>14</v>
      </c>
      <c r="I55" s="107" t="s">
        <v>9</v>
      </c>
      <c r="J55" s="106" t="s">
        <v>34</v>
      </c>
      <c r="K55" s="106" t="s">
        <v>34</v>
      </c>
      <c r="L55" s="106" t="s">
        <v>34</v>
      </c>
    </row>
    <row r="56" spans="1:12" s="72" customFormat="1" ht="15" customHeight="1">
      <c r="A56" s="131"/>
      <c r="B56" s="131"/>
      <c r="C56" s="130">
        <v>1</v>
      </c>
      <c r="D56" s="130">
        <v>39</v>
      </c>
      <c r="E56" s="108" t="s">
        <v>91</v>
      </c>
      <c r="F56" s="111" t="s">
        <v>13</v>
      </c>
      <c r="G56" s="107" t="s">
        <v>9</v>
      </c>
      <c r="H56" s="108" t="s">
        <v>91</v>
      </c>
      <c r="I56" s="109" t="s">
        <v>14</v>
      </c>
      <c r="J56" s="106" t="s">
        <v>34</v>
      </c>
      <c r="K56" s="106" t="s">
        <v>34</v>
      </c>
      <c r="L56" s="106" t="s">
        <v>34</v>
      </c>
    </row>
    <row r="57" spans="1:12" s="72" customFormat="1" ht="15" customHeight="1">
      <c r="A57" s="131"/>
      <c r="B57" s="131"/>
      <c r="C57" s="130"/>
      <c r="D57" s="130">
        <v>40</v>
      </c>
      <c r="E57" s="106" t="s">
        <v>34</v>
      </c>
      <c r="F57" s="106" t="s">
        <v>34</v>
      </c>
      <c r="G57" s="106" t="s">
        <v>34</v>
      </c>
      <c r="H57" s="106" t="s">
        <v>34</v>
      </c>
      <c r="I57" s="106" t="s">
        <v>34</v>
      </c>
      <c r="J57" s="106" t="s">
        <v>34</v>
      </c>
      <c r="K57" s="106" t="s">
        <v>34</v>
      </c>
      <c r="L57" s="106" t="s">
        <v>34</v>
      </c>
    </row>
    <row r="58" spans="1:12" s="72" customFormat="1" ht="15" customHeight="1">
      <c r="A58" s="131" t="s">
        <v>39</v>
      </c>
      <c r="B58" s="131">
        <v>2</v>
      </c>
      <c r="C58" s="130">
        <v>1</v>
      </c>
      <c r="D58" s="130">
        <v>41</v>
      </c>
      <c r="E58" s="106" t="s">
        <v>34</v>
      </c>
      <c r="F58" s="106" t="s">
        <v>34</v>
      </c>
      <c r="G58" s="106" t="s">
        <v>34</v>
      </c>
      <c r="H58" s="106" t="s">
        <v>34</v>
      </c>
      <c r="I58" s="106" t="s">
        <v>34</v>
      </c>
      <c r="J58" s="106" t="s">
        <v>34</v>
      </c>
      <c r="K58" s="106" t="s">
        <v>34</v>
      </c>
      <c r="L58" s="106" t="s">
        <v>34</v>
      </c>
    </row>
    <row r="59" spans="1:12" s="72" customFormat="1" ht="15" customHeight="1">
      <c r="A59" s="131"/>
      <c r="B59" s="131"/>
      <c r="C59" s="130"/>
      <c r="D59" s="130">
        <v>42</v>
      </c>
      <c r="E59" s="107" t="s">
        <v>9</v>
      </c>
      <c r="F59" s="108" t="s">
        <v>91</v>
      </c>
      <c r="G59" s="112" t="s">
        <v>11</v>
      </c>
      <c r="H59" s="107" t="s">
        <v>9</v>
      </c>
      <c r="I59" s="108" t="s">
        <v>91</v>
      </c>
      <c r="J59" s="106" t="s">
        <v>34</v>
      </c>
      <c r="K59" s="106" t="s">
        <v>34</v>
      </c>
      <c r="L59" s="106" t="s">
        <v>34</v>
      </c>
    </row>
    <row r="60" spans="1:12" s="72" customFormat="1" ht="15" customHeight="1">
      <c r="A60" s="131"/>
      <c r="B60" s="131"/>
      <c r="C60" s="130">
        <v>1</v>
      </c>
      <c r="D60" s="130">
        <v>43</v>
      </c>
      <c r="E60" s="110" t="s">
        <v>12</v>
      </c>
      <c r="F60" s="107" t="s">
        <v>9</v>
      </c>
      <c r="G60" s="108" t="s">
        <v>91</v>
      </c>
      <c r="H60" s="111" t="s">
        <v>13</v>
      </c>
      <c r="I60" s="107" t="s">
        <v>9</v>
      </c>
      <c r="J60" s="106" t="s">
        <v>34</v>
      </c>
      <c r="K60" s="106" t="s">
        <v>34</v>
      </c>
      <c r="L60" s="106" t="s">
        <v>34</v>
      </c>
    </row>
    <row r="61" spans="1:12" s="72" customFormat="1" ht="15" customHeight="1">
      <c r="A61" s="131"/>
      <c r="B61" s="131"/>
      <c r="C61" s="130"/>
      <c r="D61" s="130">
        <v>44</v>
      </c>
      <c r="E61" s="106" t="s">
        <v>34</v>
      </c>
      <c r="F61" s="106" t="s">
        <v>34</v>
      </c>
      <c r="G61" s="106" t="s">
        <v>34</v>
      </c>
      <c r="H61" s="106" t="s">
        <v>34</v>
      </c>
      <c r="I61" s="106" t="s">
        <v>34</v>
      </c>
      <c r="J61" s="106" t="s">
        <v>34</v>
      </c>
      <c r="K61" s="106" t="s">
        <v>34</v>
      </c>
      <c r="L61" s="106" t="s">
        <v>34</v>
      </c>
    </row>
    <row r="62" spans="1:12" s="72" customFormat="1" ht="15" customHeight="1">
      <c r="A62" s="131" t="s">
        <v>40</v>
      </c>
      <c r="B62" s="131">
        <v>2</v>
      </c>
      <c r="C62" s="130">
        <v>1</v>
      </c>
      <c r="D62" s="130">
        <v>45</v>
      </c>
      <c r="E62" s="106" t="s">
        <v>34</v>
      </c>
      <c r="F62" s="106" t="s">
        <v>34</v>
      </c>
      <c r="G62" s="106" t="s">
        <v>34</v>
      </c>
      <c r="H62" s="106" t="s">
        <v>34</v>
      </c>
      <c r="I62" s="106" t="s">
        <v>34</v>
      </c>
      <c r="J62" s="106" t="s">
        <v>34</v>
      </c>
      <c r="K62" s="106" t="s">
        <v>34</v>
      </c>
      <c r="L62" s="106" t="s">
        <v>34</v>
      </c>
    </row>
    <row r="63" spans="1:12" s="72" customFormat="1" ht="15" customHeight="1">
      <c r="A63" s="131"/>
      <c r="B63" s="131"/>
      <c r="C63" s="130"/>
      <c r="D63" s="130">
        <v>46</v>
      </c>
      <c r="E63" s="106" t="s">
        <v>34</v>
      </c>
      <c r="F63" s="106" t="s">
        <v>34</v>
      </c>
      <c r="G63" s="106" t="s">
        <v>34</v>
      </c>
      <c r="H63" s="106" t="s">
        <v>34</v>
      </c>
      <c r="I63" s="106" t="s">
        <v>34</v>
      </c>
      <c r="J63" s="106" t="s">
        <v>34</v>
      </c>
      <c r="K63" s="106" t="s">
        <v>34</v>
      </c>
      <c r="L63" s="106" t="s">
        <v>34</v>
      </c>
    </row>
    <row r="64" spans="1:12" s="72" customFormat="1" ht="15" customHeight="1">
      <c r="A64" s="131"/>
      <c r="B64" s="131"/>
      <c r="C64" s="130">
        <v>1</v>
      </c>
      <c r="D64" s="130">
        <v>47</v>
      </c>
      <c r="E64" s="106" t="s">
        <v>34</v>
      </c>
      <c r="F64" s="106" t="s">
        <v>34</v>
      </c>
      <c r="G64" s="106" t="s">
        <v>34</v>
      </c>
      <c r="H64" s="106" t="s">
        <v>34</v>
      </c>
      <c r="I64" s="106" t="s">
        <v>34</v>
      </c>
      <c r="J64" s="106" t="s">
        <v>34</v>
      </c>
      <c r="K64" s="106" t="s">
        <v>34</v>
      </c>
      <c r="L64" s="106" t="s">
        <v>34</v>
      </c>
    </row>
    <row r="65" spans="1:12" s="72" customFormat="1" ht="15" customHeight="1">
      <c r="A65" s="131"/>
      <c r="B65" s="131"/>
      <c r="C65" s="130"/>
      <c r="D65" s="130">
        <v>48</v>
      </c>
      <c r="E65" s="106" t="s">
        <v>34</v>
      </c>
      <c r="F65" s="106" t="s">
        <v>34</v>
      </c>
      <c r="G65" s="106" t="s">
        <v>34</v>
      </c>
      <c r="H65" s="106" t="s">
        <v>34</v>
      </c>
      <c r="I65" s="106" t="s">
        <v>34</v>
      </c>
      <c r="J65" s="106" t="s">
        <v>34</v>
      </c>
      <c r="K65" s="106" t="s">
        <v>34</v>
      </c>
      <c r="L65" s="106" t="s">
        <v>34</v>
      </c>
    </row>
    <row r="66" spans="1:12" s="72" customFormat="1" ht="15" customHeight="1">
      <c r="A66" s="131" t="s">
        <v>41</v>
      </c>
      <c r="B66" s="131">
        <v>2</v>
      </c>
      <c r="C66" s="130">
        <v>1</v>
      </c>
      <c r="D66" s="130">
        <v>49</v>
      </c>
      <c r="E66" s="106" t="s">
        <v>34</v>
      </c>
      <c r="F66" s="106" t="s">
        <v>34</v>
      </c>
      <c r="G66" s="106" t="s">
        <v>34</v>
      </c>
      <c r="H66" s="106" t="s">
        <v>34</v>
      </c>
      <c r="I66" s="106" t="s">
        <v>34</v>
      </c>
      <c r="J66" s="106" t="s">
        <v>34</v>
      </c>
      <c r="K66" s="106" t="s">
        <v>34</v>
      </c>
      <c r="L66" s="106" t="s">
        <v>34</v>
      </c>
    </row>
    <row r="67" spans="1:12" s="72" customFormat="1" ht="15" customHeight="1">
      <c r="A67" s="131"/>
      <c r="B67" s="131"/>
      <c r="C67" s="130"/>
      <c r="D67" s="130">
        <v>50</v>
      </c>
      <c r="E67" s="108" t="s">
        <v>91</v>
      </c>
      <c r="F67" s="110" t="s">
        <v>12</v>
      </c>
      <c r="G67" s="107" t="s">
        <v>9</v>
      </c>
      <c r="H67" s="108" t="s">
        <v>91</v>
      </c>
      <c r="I67" s="112" t="s">
        <v>11</v>
      </c>
      <c r="J67" s="106" t="s">
        <v>34</v>
      </c>
      <c r="K67" s="106" t="s">
        <v>34</v>
      </c>
      <c r="L67" s="106" t="s">
        <v>34</v>
      </c>
    </row>
    <row r="68" spans="1:12" s="72" customFormat="1" ht="15" customHeight="1">
      <c r="A68" s="131"/>
      <c r="B68" s="131"/>
      <c r="C68" s="130">
        <v>1</v>
      </c>
      <c r="D68" s="130">
        <v>51</v>
      </c>
      <c r="E68" s="107" t="s">
        <v>9</v>
      </c>
      <c r="F68" s="108" t="s">
        <v>91</v>
      </c>
      <c r="G68" s="110" t="s">
        <v>12</v>
      </c>
      <c r="H68" s="107" t="s">
        <v>9</v>
      </c>
      <c r="I68" s="108" t="s">
        <v>91</v>
      </c>
      <c r="J68" s="106" t="s">
        <v>34</v>
      </c>
      <c r="K68" s="106" t="s">
        <v>34</v>
      </c>
      <c r="L68" s="106" t="s">
        <v>34</v>
      </c>
    </row>
    <row r="69" spans="1:12" s="72" customFormat="1" ht="15" customHeight="1">
      <c r="A69" s="131"/>
      <c r="B69" s="131"/>
      <c r="C69" s="130"/>
      <c r="D69" s="130">
        <v>52</v>
      </c>
      <c r="E69" s="106" t="s">
        <v>34</v>
      </c>
      <c r="F69" s="106" t="s">
        <v>34</v>
      </c>
      <c r="G69" s="106" t="s">
        <v>34</v>
      </c>
      <c r="H69" s="106" t="s">
        <v>34</v>
      </c>
      <c r="I69" s="106" t="s">
        <v>34</v>
      </c>
      <c r="J69" s="106" t="s">
        <v>34</v>
      </c>
      <c r="K69" s="106" t="s">
        <v>34</v>
      </c>
      <c r="L69" s="106" t="s">
        <v>34</v>
      </c>
    </row>
    <row r="70" spans="1:12" s="72" customFormat="1" ht="15" customHeight="1">
      <c r="A70" s="131" t="s">
        <v>42</v>
      </c>
      <c r="B70" s="131">
        <v>2</v>
      </c>
      <c r="C70" s="130">
        <v>1</v>
      </c>
      <c r="D70" s="130">
        <v>53</v>
      </c>
      <c r="E70" s="106" t="s">
        <v>34</v>
      </c>
      <c r="F70" s="106" t="s">
        <v>34</v>
      </c>
      <c r="G70" s="106" t="s">
        <v>34</v>
      </c>
      <c r="H70" s="106" t="s">
        <v>34</v>
      </c>
      <c r="I70" s="106" t="s">
        <v>34</v>
      </c>
      <c r="J70" s="106" t="s">
        <v>34</v>
      </c>
      <c r="K70" s="106" t="s">
        <v>34</v>
      </c>
      <c r="L70" s="106" t="s">
        <v>34</v>
      </c>
    </row>
    <row r="71" spans="1:12" s="72" customFormat="1" ht="15" customHeight="1">
      <c r="A71" s="131"/>
      <c r="B71" s="131"/>
      <c r="C71" s="130"/>
      <c r="D71" s="130">
        <v>54</v>
      </c>
      <c r="E71" s="113" t="s">
        <v>15</v>
      </c>
      <c r="F71" s="107" t="s">
        <v>9</v>
      </c>
      <c r="G71" s="108" t="s">
        <v>91</v>
      </c>
      <c r="H71" s="110" t="s">
        <v>12</v>
      </c>
      <c r="I71" s="107" t="s">
        <v>9</v>
      </c>
      <c r="J71" s="106" t="s">
        <v>34</v>
      </c>
      <c r="K71" s="106" t="s">
        <v>34</v>
      </c>
      <c r="L71" s="106" t="s">
        <v>34</v>
      </c>
    </row>
    <row r="72" spans="1:12" s="72" customFormat="1" ht="15" customHeight="1">
      <c r="A72" s="131"/>
      <c r="B72" s="131"/>
      <c r="C72" s="130">
        <v>1</v>
      </c>
      <c r="D72" s="130">
        <v>55</v>
      </c>
      <c r="E72" s="108" t="s">
        <v>91</v>
      </c>
      <c r="F72" s="113" t="s">
        <v>15</v>
      </c>
      <c r="G72" s="107" t="s">
        <v>9</v>
      </c>
      <c r="H72" s="108" t="s">
        <v>91</v>
      </c>
      <c r="I72" s="110" t="s">
        <v>12</v>
      </c>
      <c r="J72" s="106" t="s">
        <v>34</v>
      </c>
      <c r="K72" s="106" t="s">
        <v>34</v>
      </c>
      <c r="L72" s="106" t="s">
        <v>34</v>
      </c>
    </row>
    <row r="73" spans="1:12" s="72" customFormat="1" ht="15" customHeight="1">
      <c r="A73" s="131"/>
      <c r="B73" s="131"/>
      <c r="C73" s="130"/>
      <c r="D73" s="130">
        <v>56</v>
      </c>
      <c r="E73" s="106" t="s">
        <v>34</v>
      </c>
      <c r="F73" s="106" t="s">
        <v>34</v>
      </c>
      <c r="G73" s="106" t="s">
        <v>34</v>
      </c>
      <c r="H73" s="106" t="s">
        <v>34</v>
      </c>
      <c r="I73" s="106" t="s">
        <v>34</v>
      </c>
      <c r="J73" s="106" t="s">
        <v>34</v>
      </c>
      <c r="K73" s="106" t="s">
        <v>34</v>
      </c>
      <c r="L73" s="106" t="s">
        <v>34</v>
      </c>
    </row>
    <row r="74" spans="1:12" s="72" customFormat="1" ht="15" customHeight="1">
      <c r="A74" s="131" t="s">
        <v>51</v>
      </c>
      <c r="B74" s="131">
        <v>2</v>
      </c>
      <c r="C74" s="130">
        <v>1</v>
      </c>
      <c r="D74" s="130">
        <v>57</v>
      </c>
      <c r="E74" s="106" t="s">
        <v>34</v>
      </c>
      <c r="F74" s="106" t="s">
        <v>34</v>
      </c>
      <c r="G74" s="106" t="s">
        <v>34</v>
      </c>
      <c r="H74" s="106" t="s">
        <v>34</v>
      </c>
      <c r="I74" s="106" t="s">
        <v>34</v>
      </c>
      <c r="J74" s="106" t="s">
        <v>34</v>
      </c>
      <c r="K74" s="106" t="s">
        <v>34</v>
      </c>
      <c r="L74" s="106" t="s">
        <v>34</v>
      </c>
    </row>
    <row r="75" spans="1:12" s="72" customFormat="1" ht="15" customHeight="1">
      <c r="A75" s="131"/>
      <c r="B75" s="131"/>
      <c r="C75" s="130"/>
      <c r="D75" s="130">
        <v>58</v>
      </c>
      <c r="E75" s="106" t="s">
        <v>34</v>
      </c>
      <c r="F75" s="106" t="s">
        <v>34</v>
      </c>
      <c r="G75" s="106" t="s">
        <v>34</v>
      </c>
      <c r="H75" s="106" t="s">
        <v>34</v>
      </c>
      <c r="I75" s="106" t="s">
        <v>34</v>
      </c>
      <c r="J75" s="106" t="s">
        <v>34</v>
      </c>
      <c r="K75" s="106" t="s">
        <v>34</v>
      </c>
      <c r="L75" s="106" t="s">
        <v>34</v>
      </c>
    </row>
    <row r="76" spans="1:12" s="72" customFormat="1" ht="15" customHeight="1">
      <c r="A76" s="131"/>
      <c r="B76" s="131"/>
      <c r="C76" s="130">
        <v>1</v>
      </c>
      <c r="D76" s="130">
        <v>59</v>
      </c>
      <c r="E76" s="106" t="s">
        <v>34</v>
      </c>
      <c r="F76" s="106" t="s">
        <v>34</v>
      </c>
      <c r="G76" s="106" t="s">
        <v>34</v>
      </c>
      <c r="H76" s="106" t="s">
        <v>34</v>
      </c>
      <c r="I76" s="106" t="s">
        <v>34</v>
      </c>
      <c r="J76" s="106" t="s">
        <v>34</v>
      </c>
      <c r="K76" s="106" t="s">
        <v>34</v>
      </c>
      <c r="L76" s="106" t="s">
        <v>34</v>
      </c>
    </row>
    <row r="77" spans="1:12" s="72" customFormat="1" ht="15" customHeight="1">
      <c r="A77" s="131"/>
      <c r="B77" s="131"/>
      <c r="C77" s="130"/>
      <c r="D77" s="130">
        <v>60</v>
      </c>
      <c r="E77" s="106" t="s">
        <v>34</v>
      </c>
      <c r="F77" s="106" t="s">
        <v>34</v>
      </c>
      <c r="G77" s="106" t="s">
        <v>34</v>
      </c>
      <c r="H77" s="106" t="s">
        <v>34</v>
      </c>
      <c r="I77" s="106" t="s">
        <v>34</v>
      </c>
      <c r="J77" s="106" t="s">
        <v>34</v>
      </c>
      <c r="K77" s="106" t="s">
        <v>34</v>
      </c>
      <c r="L77" s="106" t="s">
        <v>34</v>
      </c>
    </row>
    <row r="78" spans="1:12" s="72" customFormat="1" ht="15" customHeight="1">
      <c r="A78" s="130" t="s">
        <v>43</v>
      </c>
      <c r="B78" s="130">
        <v>3</v>
      </c>
      <c r="C78" s="130">
        <v>1</v>
      </c>
      <c r="D78" s="130">
        <v>61</v>
      </c>
      <c r="E78" s="106" t="s">
        <v>34</v>
      </c>
      <c r="F78" s="106" t="s">
        <v>34</v>
      </c>
      <c r="G78" s="106" t="s">
        <v>34</v>
      </c>
      <c r="H78" s="106" t="s">
        <v>34</v>
      </c>
      <c r="I78" s="106" t="s">
        <v>34</v>
      </c>
      <c r="J78" s="106" t="s">
        <v>34</v>
      </c>
      <c r="K78" s="106" t="s">
        <v>34</v>
      </c>
      <c r="L78" s="106" t="s">
        <v>34</v>
      </c>
    </row>
    <row r="79" spans="1:12" s="72" customFormat="1" ht="15" customHeight="1">
      <c r="A79" s="130"/>
      <c r="B79" s="130"/>
      <c r="C79" s="130"/>
      <c r="D79" s="130">
        <v>62</v>
      </c>
      <c r="E79" s="106" t="s">
        <v>34</v>
      </c>
      <c r="F79" s="106" t="s">
        <v>34</v>
      </c>
      <c r="G79" s="106" t="s">
        <v>34</v>
      </c>
      <c r="H79" s="106" t="s">
        <v>34</v>
      </c>
      <c r="I79" s="106" t="s">
        <v>34</v>
      </c>
      <c r="J79" s="106" t="s">
        <v>34</v>
      </c>
      <c r="K79" s="106" t="s">
        <v>34</v>
      </c>
      <c r="L79" s="106" t="s">
        <v>34</v>
      </c>
    </row>
    <row r="80" spans="1:12" s="72" customFormat="1" ht="15" customHeight="1">
      <c r="A80" s="130"/>
      <c r="B80" s="130"/>
      <c r="C80" s="130">
        <v>1</v>
      </c>
      <c r="D80" s="130">
        <v>63</v>
      </c>
      <c r="E80" s="107" t="s">
        <v>9</v>
      </c>
      <c r="F80" s="108" t="s">
        <v>91</v>
      </c>
      <c r="G80" s="113" t="s">
        <v>15</v>
      </c>
      <c r="H80" s="107" t="s">
        <v>9</v>
      </c>
      <c r="I80" s="108" t="s">
        <v>91</v>
      </c>
      <c r="J80" s="106" t="s">
        <v>34</v>
      </c>
      <c r="K80" s="106" t="s">
        <v>34</v>
      </c>
      <c r="L80" s="106" t="s">
        <v>34</v>
      </c>
    </row>
    <row r="81" spans="1:12" s="72" customFormat="1" ht="15" customHeight="1">
      <c r="A81" s="130"/>
      <c r="B81" s="130"/>
      <c r="C81" s="130"/>
      <c r="D81" s="130">
        <v>64</v>
      </c>
      <c r="E81" s="106" t="s">
        <v>34</v>
      </c>
      <c r="F81" s="107" t="s">
        <v>9</v>
      </c>
      <c r="G81" s="108" t="s">
        <v>91</v>
      </c>
      <c r="H81" s="113" t="s">
        <v>15</v>
      </c>
      <c r="I81" s="107" t="s">
        <v>9</v>
      </c>
      <c r="J81" s="106" t="s">
        <v>34</v>
      </c>
      <c r="K81" s="106" t="s">
        <v>34</v>
      </c>
      <c r="L81" s="106" t="s">
        <v>34</v>
      </c>
    </row>
    <row r="82" spans="1:12" s="72" customFormat="1" ht="15" customHeight="1">
      <c r="A82" s="130"/>
      <c r="B82" s="130"/>
      <c r="C82" s="130">
        <v>1</v>
      </c>
      <c r="D82" s="130">
        <v>65</v>
      </c>
      <c r="E82" s="106" t="s">
        <v>34</v>
      </c>
      <c r="F82" s="106" t="s">
        <v>34</v>
      </c>
      <c r="G82" s="106" t="s">
        <v>34</v>
      </c>
      <c r="H82" s="106" t="s">
        <v>34</v>
      </c>
      <c r="I82" s="106" t="s">
        <v>34</v>
      </c>
      <c r="J82" s="106" t="s">
        <v>34</v>
      </c>
      <c r="K82" s="106" t="s">
        <v>34</v>
      </c>
      <c r="L82" s="106" t="s">
        <v>34</v>
      </c>
    </row>
    <row r="83" spans="1:12" s="72" customFormat="1" ht="15" customHeight="1">
      <c r="A83" s="130"/>
      <c r="B83" s="130"/>
      <c r="C83" s="130"/>
      <c r="D83" s="130">
        <v>66</v>
      </c>
      <c r="E83" s="106" t="s">
        <v>34</v>
      </c>
      <c r="F83" s="106" t="s">
        <v>34</v>
      </c>
      <c r="G83" s="106" t="s">
        <v>34</v>
      </c>
      <c r="H83" s="106" t="s">
        <v>34</v>
      </c>
      <c r="I83" s="106" t="s">
        <v>34</v>
      </c>
      <c r="J83" s="106" t="s">
        <v>34</v>
      </c>
      <c r="K83" s="106" t="s">
        <v>34</v>
      </c>
      <c r="L83" s="106" t="s">
        <v>34</v>
      </c>
    </row>
    <row r="84" spans="1:12" s="72" customFormat="1" ht="15" customHeight="1">
      <c r="A84" s="130" t="s">
        <v>52</v>
      </c>
      <c r="B84" s="130">
        <v>3</v>
      </c>
      <c r="C84" s="130">
        <v>1</v>
      </c>
      <c r="D84" s="130">
        <v>67</v>
      </c>
      <c r="E84" s="106" t="s">
        <v>34</v>
      </c>
      <c r="F84" s="106" t="s">
        <v>34</v>
      </c>
      <c r="G84" s="106" t="s">
        <v>34</v>
      </c>
      <c r="H84" s="106" t="s">
        <v>34</v>
      </c>
      <c r="I84" s="106" t="s">
        <v>34</v>
      </c>
      <c r="J84" s="106" t="s">
        <v>34</v>
      </c>
      <c r="K84" s="106" t="s">
        <v>34</v>
      </c>
      <c r="L84" s="106" t="s">
        <v>34</v>
      </c>
    </row>
    <row r="85" spans="1:12" s="72" customFormat="1" ht="15" customHeight="1">
      <c r="A85" s="130"/>
      <c r="B85" s="130"/>
      <c r="C85" s="130"/>
      <c r="D85" s="130">
        <v>68</v>
      </c>
      <c r="E85" s="106" t="s">
        <v>34</v>
      </c>
      <c r="F85" s="106" t="s">
        <v>34</v>
      </c>
      <c r="G85" s="106" t="s">
        <v>34</v>
      </c>
      <c r="H85" s="106" t="s">
        <v>34</v>
      </c>
      <c r="I85" s="106" t="s">
        <v>34</v>
      </c>
      <c r="J85" s="106" t="s">
        <v>34</v>
      </c>
      <c r="K85" s="106" t="s">
        <v>34</v>
      </c>
      <c r="L85" s="106" t="s">
        <v>34</v>
      </c>
    </row>
    <row r="86" spans="1:12" s="72" customFormat="1" ht="15" customHeight="1">
      <c r="A86" s="130"/>
      <c r="B86" s="130"/>
      <c r="C86" s="130">
        <v>1</v>
      </c>
      <c r="D86" s="130">
        <v>69</v>
      </c>
      <c r="E86" s="106" t="s">
        <v>34</v>
      </c>
      <c r="F86" s="106" t="s">
        <v>34</v>
      </c>
      <c r="G86" s="106" t="s">
        <v>34</v>
      </c>
      <c r="H86" s="106" t="s">
        <v>34</v>
      </c>
      <c r="I86" s="106" t="s">
        <v>34</v>
      </c>
      <c r="J86" s="106" t="s">
        <v>34</v>
      </c>
      <c r="K86" s="106" t="s">
        <v>34</v>
      </c>
      <c r="L86" s="106" t="s">
        <v>34</v>
      </c>
    </row>
    <row r="87" spans="1:12" s="72" customFormat="1" ht="15" customHeight="1">
      <c r="A87" s="130"/>
      <c r="B87" s="130"/>
      <c r="C87" s="130"/>
      <c r="D87" s="130">
        <v>70</v>
      </c>
      <c r="E87" s="106" t="s">
        <v>34</v>
      </c>
      <c r="F87" s="106" t="s">
        <v>34</v>
      </c>
      <c r="G87" s="106" t="s">
        <v>34</v>
      </c>
      <c r="H87" s="106" t="s">
        <v>34</v>
      </c>
      <c r="I87" s="106" t="s">
        <v>34</v>
      </c>
      <c r="J87" s="106" t="s">
        <v>34</v>
      </c>
      <c r="K87" s="106" t="s">
        <v>34</v>
      </c>
      <c r="L87" s="106" t="s">
        <v>34</v>
      </c>
    </row>
    <row r="88" spans="1:12" s="72" customFormat="1" ht="15" customHeight="1">
      <c r="A88" s="130"/>
      <c r="B88" s="130"/>
      <c r="C88" s="130">
        <v>1</v>
      </c>
      <c r="D88" s="130">
        <v>71</v>
      </c>
      <c r="E88" s="106" t="s">
        <v>34</v>
      </c>
      <c r="F88" s="106" t="s">
        <v>34</v>
      </c>
      <c r="G88" s="106" t="s">
        <v>34</v>
      </c>
      <c r="H88" s="106" t="s">
        <v>34</v>
      </c>
      <c r="I88" s="106" t="s">
        <v>34</v>
      </c>
      <c r="J88" s="106" t="s">
        <v>34</v>
      </c>
      <c r="K88" s="106" t="s">
        <v>34</v>
      </c>
      <c r="L88" s="106" t="s">
        <v>34</v>
      </c>
    </row>
    <row r="89" spans="1:12" s="72" customFormat="1" ht="15" customHeight="1">
      <c r="A89" s="130"/>
      <c r="B89" s="130"/>
      <c r="C89" s="130"/>
      <c r="D89" s="130">
        <v>72</v>
      </c>
      <c r="E89" s="106" t="s">
        <v>34</v>
      </c>
      <c r="F89" s="106" t="s">
        <v>34</v>
      </c>
      <c r="G89" s="106" t="s">
        <v>34</v>
      </c>
      <c r="H89" s="106" t="s">
        <v>34</v>
      </c>
      <c r="I89" s="106" t="s">
        <v>34</v>
      </c>
      <c r="J89" s="106" t="s">
        <v>34</v>
      </c>
      <c r="K89" s="106" t="s">
        <v>34</v>
      </c>
      <c r="L89" s="106" t="s">
        <v>34</v>
      </c>
    </row>
    <row r="90" spans="1:12" s="72" customFormat="1" ht="15" customHeight="1">
      <c r="A90" s="130" t="s">
        <v>44</v>
      </c>
      <c r="B90" s="130">
        <v>3</v>
      </c>
      <c r="C90" s="130">
        <v>1</v>
      </c>
      <c r="D90" s="130">
        <v>73</v>
      </c>
      <c r="E90" s="106" t="s">
        <v>34</v>
      </c>
      <c r="F90" s="106" t="s">
        <v>34</v>
      </c>
      <c r="G90" s="106" t="s">
        <v>34</v>
      </c>
      <c r="H90" s="106" t="s">
        <v>34</v>
      </c>
      <c r="I90" s="106" t="s">
        <v>34</v>
      </c>
      <c r="J90" s="106" t="s">
        <v>34</v>
      </c>
      <c r="K90" s="106" t="s">
        <v>34</v>
      </c>
      <c r="L90" s="106" t="s">
        <v>34</v>
      </c>
    </row>
    <row r="91" spans="1:12" s="72" customFormat="1" ht="15" customHeight="1">
      <c r="A91" s="130"/>
      <c r="B91" s="130"/>
      <c r="C91" s="130"/>
      <c r="D91" s="130">
        <v>74</v>
      </c>
      <c r="E91" s="106" t="s">
        <v>34</v>
      </c>
      <c r="F91" s="106" t="s">
        <v>34</v>
      </c>
      <c r="G91" s="106" t="s">
        <v>34</v>
      </c>
      <c r="H91" s="106" t="s">
        <v>34</v>
      </c>
      <c r="I91" s="106" t="s">
        <v>34</v>
      </c>
      <c r="J91" s="106" t="s">
        <v>34</v>
      </c>
      <c r="K91" s="106" t="s">
        <v>34</v>
      </c>
      <c r="L91" s="106" t="s">
        <v>34</v>
      </c>
    </row>
    <row r="92" spans="1:12" s="72" customFormat="1" ht="15" customHeight="1">
      <c r="A92" s="130"/>
      <c r="B92" s="130"/>
      <c r="C92" s="130">
        <v>1</v>
      </c>
      <c r="D92" s="130">
        <v>75</v>
      </c>
      <c r="E92" s="107" t="s">
        <v>9</v>
      </c>
      <c r="F92" s="106" t="s">
        <v>34</v>
      </c>
      <c r="G92" s="107" t="s">
        <v>9</v>
      </c>
      <c r="H92" s="108" t="s">
        <v>91</v>
      </c>
      <c r="I92" s="113" t="s">
        <v>15</v>
      </c>
      <c r="J92" s="106" t="s">
        <v>34</v>
      </c>
      <c r="K92" s="106" t="s">
        <v>34</v>
      </c>
      <c r="L92" s="106" t="s">
        <v>34</v>
      </c>
    </row>
    <row r="93" spans="1:12" s="72" customFormat="1" ht="15" customHeight="1">
      <c r="A93" s="130"/>
      <c r="B93" s="130"/>
      <c r="C93" s="130"/>
      <c r="D93" s="130">
        <v>76</v>
      </c>
      <c r="E93" s="108" t="s">
        <v>91</v>
      </c>
      <c r="F93" s="107" t="s">
        <v>9</v>
      </c>
      <c r="G93" s="106" t="s">
        <v>34</v>
      </c>
      <c r="H93" s="107" t="s">
        <v>9</v>
      </c>
      <c r="I93" s="108" t="s">
        <v>91</v>
      </c>
      <c r="J93" s="106" t="s">
        <v>34</v>
      </c>
      <c r="K93" s="106" t="s">
        <v>34</v>
      </c>
      <c r="L93" s="106" t="s">
        <v>34</v>
      </c>
    </row>
    <row r="94" spans="1:12" s="72" customFormat="1" ht="15" customHeight="1">
      <c r="A94" s="130"/>
      <c r="B94" s="130"/>
      <c r="C94" s="130">
        <v>1</v>
      </c>
      <c r="D94" s="130">
        <v>77</v>
      </c>
      <c r="E94" s="106" t="s">
        <v>34</v>
      </c>
      <c r="F94" s="106" t="s">
        <v>34</v>
      </c>
      <c r="G94" s="106" t="s">
        <v>34</v>
      </c>
      <c r="H94" s="106" t="s">
        <v>34</v>
      </c>
      <c r="I94" s="106" t="s">
        <v>34</v>
      </c>
      <c r="J94" s="106" t="s">
        <v>34</v>
      </c>
      <c r="K94" s="106" t="s">
        <v>34</v>
      </c>
      <c r="L94" s="106" t="s">
        <v>34</v>
      </c>
    </row>
    <row r="95" spans="1:12" s="72" customFormat="1" ht="15" customHeight="1">
      <c r="A95" s="130"/>
      <c r="B95" s="130"/>
      <c r="C95" s="130"/>
      <c r="D95" s="130">
        <v>78</v>
      </c>
      <c r="E95" s="106" t="s">
        <v>34</v>
      </c>
      <c r="F95" s="106" t="s">
        <v>34</v>
      </c>
      <c r="G95" s="106" t="s">
        <v>34</v>
      </c>
      <c r="H95" s="106" t="s">
        <v>34</v>
      </c>
      <c r="I95" s="106" t="s">
        <v>34</v>
      </c>
      <c r="J95" s="106" t="s">
        <v>34</v>
      </c>
      <c r="K95" s="106" t="s">
        <v>34</v>
      </c>
      <c r="L95" s="106" t="s">
        <v>34</v>
      </c>
    </row>
    <row r="96" spans="1:12" s="72" customFormat="1" ht="15" customHeight="1">
      <c r="A96" s="130" t="s">
        <v>45</v>
      </c>
      <c r="B96" s="130">
        <v>3</v>
      </c>
      <c r="C96" s="130">
        <v>1</v>
      </c>
      <c r="D96" s="130">
        <v>79</v>
      </c>
      <c r="E96" s="106" t="s">
        <v>34</v>
      </c>
      <c r="F96" s="106" t="s">
        <v>34</v>
      </c>
      <c r="G96" s="106" t="s">
        <v>34</v>
      </c>
      <c r="H96" s="106" t="s">
        <v>34</v>
      </c>
      <c r="I96" s="106" t="s">
        <v>34</v>
      </c>
      <c r="J96" s="106" t="s">
        <v>34</v>
      </c>
      <c r="K96" s="106" t="s">
        <v>34</v>
      </c>
      <c r="L96" s="106" t="s">
        <v>34</v>
      </c>
    </row>
    <row r="97" spans="1:12" s="72" customFormat="1" ht="15" customHeight="1">
      <c r="A97" s="130"/>
      <c r="B97" s="130"/>
      <c r="C97" s="130"/>
      <c r="D97" s="130">
        <v>80</v>
      </c>
      <c r="E97" s="106" t="s">
        <v>34</v>
      </c>
      <c r="F97" s="106" t="s">
        <v>34</v>
      </c>
      <c r="G97" s="106" t="s">
        <v>34</v>
      </c>
      <c r="H97" s="106" t="s">
        <v>34</v>
      </c>
      <c r="I97" s="106" t="s">
        <v>34</v>
      </c>
      <c r="J97" s="106" t="s">
        <v>34</v>
      </c>
      <c r="K97" s="106" t="s">
        <v>34</v>
      </c>
      <c r="L97" s="106" t="s">
        <v>34</v>
      </c>
    </row>
    <row r="98" spans="1:12" s="72" customFormat="1" ht="15" customHeight="1">
      <c r="A98" s="130"/>
      <c r="B98" s="130"/>
      <c r="C98" s="130">
        <v>1</v>
      </c>
      <c r="D98" s="130">
        <v>81</v>
      </c>
      <c r="E98" s="106" t="s">
        <v>34</v>
      </c>
      <c r="F98" s="106" t="s">
        <v>34</v>
      </c>
      <c r="G98" s="106" t="s">
        <v>34</v>
      </c>
      <c r="H98" s="106" t="s">
        <v>34</v>
      </c>
      <c r="I98" s="106" t="s">
        <v>34</v>
      </c>
      <c r="J98" s="106" t="s">
        <v>34</v>
      </c>
      <c r="K98" s="106" t="s">
        <v>34</v>
      </c>
      <c r="L98" s="106" t="s">
        <v>34</v>
      </c>
    </row>
    <row r="99" spans="1:12" s="72" customFormat="1" ht="15" customHeight="1">
      <c r="A99" s="130"/>
      <c r="B99" s="130"/>
      <c r="C99" s="130"/>
      <c r="D99" s="130">
        <v>82</v>
      </c>
      <c r="E99" s="106" t="s">
        <v>34</v>
      </c>
      <c r="F99" s="106" t="s">
        <v>34</v>
      </c>
      <c r="G99" s="106" t="s">
        <v>34</v>
      </c>
      <c r="H99" s="106" t="s">
        <v>34</v>
      </c>
      <c r="I99" s="106" t="s">
        <v>34</v>
      </c>
      <c r="J99" s="106" t="s">
        <v>34</v>
      </c>
      <c r="K99" s="106" t="s">
        <v>34</v>
      </c>
      <c r="L99" s="106" t="s">
        <v>34</v>
      </c>
    </row>
    <row r="100" spans="1:12" s="72" customFormat="1" ht="15" customHeight="1">
      <c r="A100" s="130"/>
      <c r="B100" s="130"/>
      <c r="C100" s="130">
        <v>1</v>
      </c>
      <c r="D100" s="130">
        <v>83</v>
      </c>
      <c r="E100" s="106" t="s">
        <v>34</v>
      </c>
      <c r="F100" s="106" t="s">
        <v>34</v>
      </c>
      <c r="G100" s="106" t="s">
        <v>34</v>
      </c>
      <c r="H100" s="106" t="s">
        <v>34</v>
      </c>
      <c r="I100" s="106" t="s">
        <v>34</v>
      </c>
      <c r="J100" s="106" t="s">
        <v>34</v>
      </c>
      <c r="K100" s="106" t="s">
        <v>34</v>
      </c>
      <c r="L100" s="106" t="s">
        <v>34</v>
      </c>
    </row>
    <row r="101" spans="1:12" s="72" customFormat="1" ht="15" customHeight="1">
      <c r="A101" s="130"/>
      <c r="B101" s="130"/>
      <c r="C101" s="130"/>
      <c r="D101" s="130">
        <v>84</v>
      </c>
      <c r="E101" s="106" t="s">
        <v>34</v>
      </c>
      <c r="F101" s="106" t="s">
        <v>34</v>
      </c>
      <c r="G101" s="106" t="s">
        <v>34</v>
      </c>
      <c r="H101" s="106" t="s">
        <v>34</v>
      </c>
      <c r="I101" s="106" t="s">
        <v>34</v>
      </c>
      <c r="J101" s="106" t="s">
        <v>34</v>
      </c>
      <c r="K101" s="106" t="s">
        <v>34</v>
      </c>
      <c r="L101" s="106" t="s">
        <v>34</v>
      </c>
    </row>
    <row r="102" spans="1:12" s="72" customFormat="1" ht="15" customHeight="1">
      <c r="A102" s="130" t="s">
        <v>46</v>
      </c>
      <c r="B102" s="130">
        <v>3</v>
      </c>
      <c r="C102" s="130">
        <v>1</v>
      </c>
      <c r="D102" s="130">
        <v>85</v>
      </c>
      <c r="E102" s="106" t="s">
        <v>34</v>
      </c>
      <c r="F102" s="106" t="s">
        <v>34</v>
      </c>
      <c r="G102" s="106" t="s">
        <v>34</v>
      </c>
      <c r="H102" s="106" t="s">
        <v>34</v>
      </c>
      <c r="I102" s="106" t="s">
        <v>34</v>
      </c>
      <c r="J102" s="106" t="s">
        <v>34</v>
      </c>
      <c r="K102" s="106" t="s">
        <v>34</v>
      </c>
      <c r="L102" s="106" t="s">
        <v>34</v>
      </c>
    </row>
    <row r="103" spans="1:12" s="72" customFormat="1" ht="15" customHeight="1">
      <c r="A103" s="130"/>
      <c r="B103" s="130"/>
      <c r="C103" s="130"/>
      <c r="D103" s="130">
        <v>86</v>
      </c>
      <c r="E103" s="106" t="s">
        <v>34</v>
      </c>
      <c r="F103" s="106" t="s">
        <v>34</v>
      </c>
      <c r="G103" s="106" t="s">
        <v>34</v>
      </c>
      <c r="H103" s="106" t="s">
        <v>34</v>
      </c>
      <c r="I103" s="106" t="s">
        <v>34</v>
      </c>
      <c r="J103" s="106" t="s">
        <v>34</v>
      </c>
      <c r="K103" s="106" t="s">
        <v>34</v>
      </c>
      <c r="L103" s="106" t="s">
        <v>34</v>
      </c>
    </row>
    <row r="104" spans="1:12" s="72" customFormat="1" ht="15" customHeight="1">
      <c r="A104" s="130"/>
      <c r="B104" s="130"/>
      <c r="C104" s="130">
        <v>1</v>
      </c>
      <c r="D104" s="130">
        <v>87</v>
      </c>
      <c r="E104" s="106" t="s">
        <v>34</v>
      </c>
      <c r="F104" s="106" t="s">
        <v>34</v>
      </c>
      <c r="G104" s="106" t="s">
        <v>34</v>
      </c>
      <c r="H104" s="106" t="s">
        <v>34</v>
      </c>
      <c r="I104" s="106" t="s">
        <v>34</v>
      </c>
      <c r="J104" s="106" t="s">
        <v>34</v>
      </c>
      <c r="K104" s="106" t="s">
        <v>34</v>
      </c>
      <c r="L104" s="106" t="s">
        <v>34</v>
      </c>
    </row>
    <row r="105" spans="1:12" s="72" customFormat="1" ht="15" customHeight="1">
      <c r="A105" s="130"/>
      <c r="B105" s="130"/>
      <c r="C105" s="130"/>
      <c r="D105" s="130">
        <v>88</v>
      </c>
      <c r="E105" s="106" t="s">
        <v>34</v>
      </c>
      <c r="F105" s="106" t="s">
        <v>34</v>
      </c>
      <c r="G105" s="106" t="s">
        <v>34</v>
      </c>
      <c r="H105" s="106" t="s">
        <v>34</v>
      </c>
      <c r="I105" s="106" t="s">
        <v>34</v>
      </c>
      <c r="J105" s="106" t="s">
        <v>34</v>
      </c>
      <c r="K105" s="106" t="s">
        <v>34</v>
      </c>
      <c r="L105" s="106" t="s">
        <v>34</v>
      </c>
    </row>
    <row r="106" spans="1:12" s="72" customFormat="1" ht="15" customHeight="1">
      <c r="A106" s="130"/>
      <c r="B106" s="130"/>
      <c r="C106" s="130">
        <v>1</v>
      </c>
      <c r="D106" s="130">
        <v>89</v>
      </c>
      <c r="E106" s="106" t="s">
        <v>34</v>
      </c>
      <c r="F106" s="106" t="s">
        <v>34</v>
      </c>
      <c r="G106" s="106" t="s">
        <v>34</v>
      </c>
      <c r="H106" s="106" t="s">
        <v>34</v>
      </c>
      <c r="I106" s="106" t="s">
        <v>34</v>
      </c>
      <c r="J106" s="106" t="s">
        <v>34</v>
      </c>
      <c r="K106" s="106" t="s">
        <v>34</v>
      </c>
      <c r="L106" s="106" t="s">
        <v>34</v>
      </c>
    </row>
    <row r="107" spans="1:12" s="72" customFormat="1" ht="15" customHeight="1">
      <c r="A107" s="130"/>
      <c r="B107" s="130"/>
      <c r="C107" s="130"/>
      <c r="D107" s="130">
        <v>90</v>
      </c>
      <c r="E107" s="106" t="s">
        <v>34</v>
      </c>
      <c r="F107" s="106" t="s">
        <v>34</v>
      </c>
      <c r="G107" s="106" t="s">
        <v>34</v>
      </c>
      <c r="H107" s="106" t="s">
        <v>34</v>
      </c>
      <c r="I107" s="106" t="s">
        <v>34</v>
      </c>
      <c r="J107" s="106" t="s">
        <v>34</v>
      </c>
      <c r="K107" s="106" t="s">
        <v>34</v>
      </c>
      <c r="L107" s="106" t="s">
        <v>34</v>
      </c>
    </row>
    <row r="108" spans="1:12" s="72" customFormat="1" ht="15" customHeight="1">
      <c r="A108" s="130" t="s">
        <v>53</v>
      </c>
      <c r="B108" s="130">
        <v>3</v>
      </c>
      <c r="C108" s="130">
        <v>1</v>
      </c>
      <c r="D108" s="130">
        <v>91</v>
      </c>
      <c r="E108" s="106" t="s">
        <v>34</v>
      </c>
      <c r="F108" s="106" t="s">
        <v>34</v>
      </c>
      <c r="G108" s="106" t="s">
        <v>34</v>
      </c>
      <c r="H108" s="106" t="s">
        <v>34</v>
      </c>
      <c r="I108" s="106" t="s">
        <v>34</v>
      </c>
      <c r="J108" s="106" t="s">
        <v>34</v>
      </c>
      <c r="K108" s="106" t="s">
        <v>34</v>
      </c>
      <c r="L108" s="106" t="s">
        <v>34</v>
      </c>
    </row>
    <row r="109" spans="1:12" s="72" customFormat="1" ht="15" customHeight="1">
      <c r="A109" s="130"/>
      <c r="B109" s="130"/>
      <c r="C109" s="130"/>
      <c r="D109" s="130">
        <v>92</v>
      </c>
      <c r="E109" s="106" t="s">
        <v>34</v>
      </c>
      <c r="F109" s="106" t="s">
        <v>34</v>
      </c>
      <c r="G109" s="106" t="s">
        <v>34</v>
      </c>
      <c r="H109" s="106" t="s">
        <v>34</v>
      </c>
      <c r="I109" s="106" t="s">
        <v>34</v>
      </c>
      <c r="J109" s="106" t="s">
        <v>34</v>
      </c>
      <c r="K109" s="106" t="s">
        <v>34</v>
      </c>
      <c r="L109" s="106" t="s">
        <v>34</v>
      </c>
    </row>
    <row r="110" spans="1:12" s="72" customFormat="1" ht="15" customHeight="1">
      <c r="A110" s="130"/>
      <c r="B110" s="130"/>
      <c r="C110" s="130">
        <v>1</v>
      </c>
      <c r="D110" s="130">
        <v>93</v>
      </c>
      <c r="E110" s="106" t="s">
        <v>34</v>
      </c>
      <c r="F110" s="106" t="s">
        <v>34</v>
      </c>
      <c r="G110" s="106" t="s">
        <v>34</v>
      </c>
      <c r="H110" s="106" t="s">
        <v>34</v>
      </c>
      <c r="I110" s="106" t="s">
        <v>34</v>
      </c>
      <c r="J110" s="106" t="s">
        <v>34</v>
      </c>
      <c r="K110" s="106" t="s">
        <v>34</v>
      </c>
      <c r="L110" s="106" t="s">
        <v>34</v>
      </c>
    </row>
    <row r="111" spans="1:12" s="72" customFormat="1" ht="15" customHeight="1">
      <c r="A111" s="130"/>
      <c r="B111" s="130"/>
      <c r="C111" s="130"/>
      <c r="D111" s="130">
        <v>94</v>
      </c>
      <c r="E111" s="106" t="s">
        <v>34</v>
      </c>
      <c r="F111" s="106" t="s">
        <v>34</v>
      </c>
      <c r="G111" s="106" t="s">
        <v>34</v>
      </c>
      <c r="H111" s="106" t="s">
        <v>34</v>
      </c>
      <c r="I111" s="106" t="s">
        <v>34</v>
      </c>
      <c r="J111" s="106" t="s">
        <v>34</v>
      </c>
      <c r="K111" s="106" t="s">
        <v>34</v>
      </c>
      <c r="L111" s="106" t="s">
        <v>34</v>
      </c>
    </row>
    <row r="112" spans="1:12" s="72" customFormat="1" ht="15" customHeight="1">
      <c r="A112" s="130"/>
      <c r="B112" s="130"/>
      <c r="C112" s="130">
        <v>1</v>
      </c>
      <c r="D112" s="130">
        <v>95</v>
      </c>
      <c r="E112" s="106" t="s">
        <v>34</v>
      </c>
      <c r="F112" s="106" t="s">
        <v>34</v>
      </c>
      <c r="G112" s="106" t="s">
        <v>34</v>
      </c>
      <c r="H112" s="106" t="s">
        <v>34</v>
      </c>
      <c r="I112" s="106" t="s">
        <v>34</v>
      </c>
      <c r="J112" s="106" t="s">
        <v>34</v>
      </c>
      <c r="K112" s="106" t="s">
        <v>34</v>
      </c>
      <c r="L112" s="106" t="s">
        <v>34</v>
      </c>
    </row>
    <row r="113" spans="1:12" s="72" customFormat="1" ht="15.75">
      <c r="A113" s="130"/>
      <c r="B113" s="130"/>
      <c r="C113" s="130"/>
      <c r="D113" s="130">
        <v>96</v>
      </c>
      <c r="E113" s="106" t="s">
        <v>34</v>
      </c>
      <c r="F113" s="106" t="s">
        <v>34</v>
      </c>
      <c r="G113" s="106" t="s">
        <v>34</v>
      </c>
      <c r="H113" s="106" t="s">
        <v>34</v>
      </c>
      <c r="I113" s="106" t="s">
        <v>34</v>
      </c>
      <c r="J113" s="106" t="s">
        <v>34</v>
      </c>
      <c r="K113" s="106" t="s">
        <v>34</v>
      </c>
      <c r="L113" s="106" t="s">
        <v>34</v>
      </c>
    </row>
    <row r="114" spans="1:12" s="72" customFormat="1"/>
    <row r="116" spans="1:12" s="72" customFormat="1"/>
    <row r="118" spans="1:12" s="72" customFormat="1"/>
    <row r="120" spans="1:12" s="72" customFormat="1"/>
    <row r="122" spans="1:12" s="72" customFormat="1"/>
  </sheetData>
  <autoFilter ref="E17:L113"/>
  <mergeCells count="4">
    <mergeCell ref="A2:L2"/>
    <mergeCell ref="A3:L3"/>
    <mergeCell ref="A4:L4"/>
    <mergeCell ref="A5:L5"/>
  </mergeCells>
  <phoneticPr fontId="0" type="noConversion"/>
  <printOptions horizontalCentered="1"/>
  <pageMargins left="0.51181102362204722" right="0.51181102362204722" top="0.19685039370078741" bottom="0.19685039370078741" header="0.31496062992125984" footer="0.55118110236220474"/>
  <pageSetup paperSize="17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5</vt:i4>
      </vt:variant>
    </vt:vector>
  </HeadingPairs>
  <TitlesOfParts>
    <vt:vector size="9" baseType="lpstr">
      <vt:lpstr>PREMISAS 01</vt:lpstr>
      <vt:lpstr>CONTEOS 30-70</vt:lpstr>
      <vt:lpstr>PROPUESTA DE PAUTA  </vt:lpstr>
      <vt:lpstr>PROPUESTA HORARIO RADIO</vt:lpstr>
      <vt:lpstr>'PROPUESTA HORARIO RADIO'!Área_de_impresión</vt:lpstr>
      <vt:lpstr>'CONTEOS 30-70'!Print_Area</vt:lpstr>
      <vt:lpstr>'PREMISAS 01'!Print_Area</vt:lpstr>
      <vt:lpstr>'PROPUESTA HORARIO RADIO'!Print_Area</vt:lpstr>
      <vt:lpstr>'PROPUESTA HORARIO RADIO'!Print_Titles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hva</cp:lastModifiedBy>
  <cp:lastPrinted>2010-08-20T15:24:19Z</cp:lastPrinted>
  <dcterms:created xsi:type="dcterms:W3CDTF">2009-03-16T19:55:43Z</dcterms:created>
  <dcterms:modified xsi:type="dcterms:W3CDTF">2010-08-26T16:19:50Z</dcterms:modified>
</cp:coreProperties>
</file>