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5" yWindow="-90" windowWidth="10845" windowHeight="10245" tabRatio="850"/>
  </bookViews>
  <sheets>
    <sheet name="PREMISAS GRO" sheetId="5" r:id="rId1"/>
    <sheet name="CONTEOS 30-70" sheetId="6" r:id="rId2"/>
    <sheet name="PAUTA RADIO" sheetId="15" r:id="rId3"/>
    <sheet name="PAUTA TV" sheetId="16" r:id="rId4"/>
    <sheet name="Hoja1" sheetId="17" r:id="rId5"/>
  </sheets>
  <definedNames>
    <definedName name="_xlnm.Print_Area" localSheetId="1">'CONTEOS 30-70'!$A$1:$H$15</definedName>
    <definedName name="_xlnm.Print_Area" localSheetId="0">'PREMISAS GRO'!$A$1:$G$26</definedName>
  </definedNames>
  <calcPr calcId="125725"/>
</workbook>
</file>

<file path=xl/calcChain.xml><?xml version="1.0" encoding="utf-8"?>
<calcChain xmlns="http://schemas.openxmlformats.org/spreadsheetml/2006/main">
  <c r="E14" i="17"/>
  <c r="E13"/>
  <c r="E12"/>
  <c r="E11"/>
  <c r="E10"/>
  <c r="E9"/>
  <c r="E8"/>
  <c r="E7"/>
  <c r="D14"/>
  <c r="D43" i="16"/>
  <c r="D39"/>
  <c r="C43" i="15"/>
  <c r="C39"/>
  <c r="C41" s="1"/>
  <c r="D34" i="16" l="1"/>
  <c r="C34" i="15"/>
  <c r="D40" i="16"/>
  <c r="D38"/>
  <c r="D37"/>
  <c r="D36"/>
  <c r="D35"/>
  <c r="C40" i="15"/>
  <c r="C38"/>
  <c r="C37"/>
  <c r="C36"/>
  <c r="C35"/>
  <c r="A2" i="6"/>
  <c r="E14" i="5"/>
  <c r="D5" i="6" s="1"/>
  <c r="E5" s="1"/>
  <c r="E15" i="5"/>
  <c r="D6" i="6" s="1"/>
  <c r="E16" i="5"/>
  <c r="E17"/>
  <c r="E18"/>
  <c r="D9" i="6" s="1"/>
  <c r="F9" s="1"/>
  <c r="E19" i="5"/>
  <c r="D10" i="6" s="1"/>
  <c r="E20" i="5"/>
  <c r="D11" i="6" s="1"/>
  <c r="C21" i="5"/>
  <c r="D7" i="6"/>
  <c r="E9" i="5"/>
  <c r="F6"/>
  <c r="F9"/>
  <c r="G6"/>
  <c r="C7" i="6" s="1"/>
  <c r="C9"/>
  <c r="C6"/>
  <c r="B7"/>
  <c r="B6"/>
  <c r="D41" i="16" l="1"/>
  <c r="E21" i="5"/>
  <c r="D8" i="6"/>
  <c r="E8" s="1"/>
  <c r="E9"/>
  <c r="F11"/>
  <c r="B9"/>
  <c r="G9" s="1"/>
  <c r="E6"/>
  <c r="G6" s="1"/>
  <c r="E7"/>
  <c r="G7" s="1"/>
  <c r="E10"/>
  <c r="B5"/>
  <c r="G5" s="1"/>
  <c r="B11"/>
  <c r="B8"/>
  <c r="C5"/>
  <c r="C11"/>
  <c r="E4"/>
  <c r="B4"/>
  <c r="C8"/>
  <c r="F10"/>
  <c r="F6"/>
  <c r="B10"/>
  <c r="G10" s="1"/>
  <c r="G9" i="5"/>
  <c r="B3" i="6"/>
  <c r="C10"/>
  <c r="F5"/>
  <c r="F7"/>
  <c r="D12"/>
  <c r="E11"/>
  <c r="G11" s="1"/>
  <c r="B12" l="1"/>
  <c r="F8"/>
  <c r="F12" s="1"/>
  <c r="G8"/>
  <c r="G12" s="1"/>
  <c r="E12"/>
  <c r="C12"/>
  <c r="H10" l="1"/>
  <c r="F19" i="5" s="1"/>
  <c r="H11" i="6"/>
  <c r="F20" i="5" s="1"/>
  <c r="H9" i="6"/>
  <c r="F18" i="5" s="1"/>
  <c r="H6" i="6"/>
  <c r="F15" i="5" s="1"/>
  <c r="H5" i="6"/>
  <c r="F14" i="5" s="1"/>
  <c r="H7" i="6"/>
  <c r="F16" i="5" s="1"/>
  <c r="H8" i="6"/>
  <c r="F17" i="5" s="1"/>
  <c r="F21" l="1"/>
  <c r="F25" s="1"/>
  <c r="H12" i="6"/>
  <c r="C15" s="1"/>
</calcChain>
</file>

<file path=xl/sharedStrings.xml><?xml version="1.0" encoding="utf-8"?>
<sst xmlns="http://schemas.openxmlformats.org/spreadsheetml/2006/main" count="1140" uniqueCount="77">
  <si>
    <t>PAN</t>
  </si>
  <si>
    <t>PRI</t>
  </si>
  <si>
    <t>PRD</t>
  </si>
  <si>
    <t>PT</t>
  </si>
  <si>
    <t>PVEM</t>
  </si>
  <si>
    <t>CONV</t>
  </si>
  <si>
    <t>PNA</t>
  </si>
  <si>
    <t>DIAS</t>
  </si>
  <si>
    <t>TOTAL</t>
  </si>
  <si>
    <t>ENTIDAD</t>
  </si>
  <si>
    <t>MINUTOS</t>
  </si>
  <si>
    <t>PROMOCIONALES DIARIOS</t>
  </si>
  <si>
    <t>PORCENTAJE MÍNIMO</t>
  </si>
  <si>
    <t>PARTIDOS</t>
  </si>
  <si>
    <t>PORCENTAJE DE VOTACIÓN</t>
  </si>
  <si>
    <t>PORCENTAJE CORRESPONDIENTE AL 70%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</si>
  <si>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</si>
  <si>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</si>
  <si>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</si>
  <si>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</si>
  <si>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</si>
  <si>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</si>
  <si>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</si>
  <si>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</si>
  <si>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</si>
  <si>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</si>
  <si>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</si>
  <si>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</si>
  <si>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Convergencia</t>
  </si>
  <si>
    <t>Partido Nueva Alianza</t>
  </si>
  <si>
    <t>PRECAMPAÑA</t>
  </si>
  <si>
    <t>PROMOCIONALES DE PRECAMPAÑA</t>
  </si>
  <si>
    <t>PROMOCIONALES EN EL PERIODO</t>
  </si>
  <si>
    <t>GUERRERO</t>
  </si>
  <si>
    <t xml:space="preserve">Anexo 2 </t>
  </si>
  <si>
    <t>Patrón 4</t>
  </si>
  <si>
    <t>RADIO PRECAMPAÑA</t>
  </si>
  <si>
    <t>AGOSTO</t>
  </si>
  <si>
    <t>SEPTIEMBRE</t>
  </si>
  <si>
    <t>No. Spot</t>
  </si>
  <si>
    <t>miér 25</t>
  </si>
  <si>
    <t>juev 26</t>
  </si>
  <si>
    <t>vier 27</t>
  </si>
  <si>
    <t>sáb 28</t>
  </si>
  <si>
    <t>dom 29</t>
  </si>
  <si>
    <t>lun 30</t>
  </si>
  <si>
    <t>mar 31</t>
  </si>
  <si>
    <t>miér 1</t>
  </si>
  <si>
    <t>juev 2</t>
  </si>
  <si>
    <t>vier 3</t>
  </si>
  <si>
    <t>sáb 4</t>
  </si>
  <si>
    <t>dom 5</t>
  </si>
  <si>
    <t>lun 6</t>
  </si>
  <si>
    <t>mar 7</t>
  </si>
  <si>
    <t>miér 8</t>
  </si>
  <si>
    <t>juev 9</t>
  </si>
  <si>
    <t>vier 10</t>
  </si>
  <si>
    <t>sáb 11</t>
  </si>
  <si>
    <t>dom 12</t>
  </si>
  <si>
    <t>lun 13</t>
  </si>
  <si>
    <t>mar 14</t>
  </si>
  <si>
    <t>07:00 A 08:00</t>
  </si>
  <si>
    <t>08:00 A 09:00</t>
  </si>
  <si>
    <t>09:00 A 10:00</t>
  </si>
  <si>
    <t>10:00 A 11:00</t>
  </si>
  <si>
    <t>13:00 A 14:00</t>
  </si>
  <si>
    <t>14:00 A 15:00</t>
  </si>
  <si>
    <t>Anexo 2</t>
  </si>
  <si>
    <t>Patrón 7</t>
  </si>
  <si>
    <t xml:space="preserve">PAUTA TELEVISIÓN </t>
  </si>
  <si>
    <t>20:00 A 21:00</t>
  </si>
  <si>
    <t>21:00 A 22:00</t>
  </si>
  <si>
    <t>22:00 A 23:00</t>
  </si>
  <si>
    <t>IFE</t>
  </si>
  <si>
    <t>PARTIDO</t>
  </si>
  <si>
    <t>VOTACIÓN</t>
  </si>
  <si>
    <t>PORCENTAJE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</si>
</sst>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.0000000000000000"/>
    <numFmt numFmtId="166" formatCode="0.0000000000"/>
    <numFmt numFmtId="167" formatCode="0.0"/>
  </numFmts>
  <fonts count="24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3"/>
      <name val="Arial Narrow"/>
      <family val="2"/>
    </font>
    <font>
      <sz val="13"/>
      <name val="Arial Narrow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b/>
      <sz val="9"/>
      <color theme="0"/>
      <name val="Calibri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  <font>
      <b/>
      <sz val="9"/>
      <color indexed="13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1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justify" vertical="center" wrapText="1"/>
    </xf>
    <xf numFmtId="0" fontId="1" fillId="7" borderId="1" xfId="0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1" xfId="0" applyFont="1" applyBorder="1"/>
    <xf numFmtId="0" fontId="5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3" fontId="1" fillId="7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/>
    </xf>
    <xf numFmtId="3" fontId="5" fillId="8" borderId="3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/>
    <xf numFmtId="0" fontId="7" fillId="0" borderId="0" xfId="0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167" fontId="9" fillId="0" borderId="0" xfId="0" applyNumberFormat="1" applyFont="1" applyFill="1"/>
    <xf numFmtId="0" fontId="9" fillId="0" borderId="0" xfId="0" applyFont="1" applyFill="1"/>
    <xf numFmtId="0" fontId="1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13" fillId="5" borderId="1" xfId="0" applyNumberFormat="1" applyFont="1" applyFill="1" applyBorder="1" applyAlignment="1" applyProtection="1">
      <alignment horizontal="center" vertical="center"/>
    </xf>
    <xf numFmtId="0" fontId="14" fillId="11" borderId="1" xfId="0" applyNumberFormat="1" applyFont="1" applyFill="1" applyBorder="1" applyAlignment="1" applyProtection="1">
      <alignment horizontal="center" vertical="center"/>
    </xf>
    <xf numFmtId="0" fontId="15" fillId="2" borderId="1" xfId="0" applyNumberFormat="1" applyFont="1" applyFill="1" applyBorder="1" applyAlignment="1" applyProtection="1">
      <alignment horizontal="center" vertical="center"/>
    </xf>
    <xf numFmtId="0" fontId="16" fillId="6" borderId="1" xfId="0" applyNumberFormat="1" applyFont="1" applyFill="1" applyBorder="1" applyAlignment="1" applyProtection="1">
      <alignment horizontal="center" vertical="center"/>
    </xf>
    <xf numFmtId="0" fontId="15" fillId="12" borderId="1" xfId="0" applyNumberFormat="1" applyFont="1" applyFill="1" applyBorder="1" applyAlignment="1" applyProtection="1">
      <alignment horizontal="center" vertical="center"/>
    </xf>
    <xf numFmtId="0" fontId="13" fillId="13" borderId="1" xfId="0" applyNumberFormat="1" applyFont="1" applyFill="1" applyBorder="1" applyAlignment="1" applyProtection="1">
      <alignment horizontal="center"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17" fillId="6" borderId="1" xfId="0" applyNumberFormat="1" applyFont="1" applyFill="1" applyBorder="1" applyAlignment="1" applyProtection="1">
      <alignment horizontal="center" vertical="center"/>
    </xf>
    <xf numFmtId="0" fontId="18" fillId="12" borderId="1" xfId="0" applyNumberFormat="1" applyFont="1" applyFill="1" applyBorder="1" applyAlignment="1" applyProtection="1">
      <alignment horizontal="center" vertical="center"/>
    </xf>
    <xf numFmtId="0" fontId="19" fillId="13" borderId="1" xfId="0" applyNumberFormat="1" applyFont="1" applyFill="1" applyBorder="1" applyAlignment="1" applyProtection="1">
      <alignment horizontal="center" vertical="center"/>
    </xf>
    <xf numFmtId="0" fontId="19" fillId="5" borderId="1" xfId="0" applyNumberFormat="1" applyFont="1" applyFill="1" applyBorder="1" applyAlignment="1" applyProtection="1">
      <alignment horizontal="center" vertical="center"/>
    </xf>
    <xf numFmtId="0" fontId="20" fillId="11" borderId="1" xfId="0" applyNumberFormat="1" applyFont="1" applyFill="1" applyBorder="1" applyAlignment="1" applyProtection="1">
      <alignment horizontal="center" vertical="center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2" fillId="10" borderId="1" xfId="0" applyNumberFormat="1" applyFont="1" applyFill="1" applyBorder="1" applyAlignment="1" applyProtection="1">
      <alignment horizontal="center"/>
    </xf>
    <xf numFmtId="0" fontId="21" fillId="0" borderId="0" xfId="0" applyFont="1"/>
    <xf numFmtId="0" fontId="19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8" fillId="12" borderId="8" xfId="0" applyNumberFormat="1" applyFont="1" applyFill="1" applyBorder="1" applyAlignment="1" applyProtection="1">
      <alignment horizontal="center" vertical="center"/>
    </xf>
    <xf numFmtId="0" fontId="19" fillId="13" borderId="8" xfId="0" applyNumberFormat="1" applyFont="1" applyFill="1" applyBorder="1" applyAlignment="1" applyProtection="1">
      <alignment horizontal="center" vertical="center"/>
    </xf>
    <xf numFmtId="0" fontId="19" fillId="5" borderId="8" xfId="0" applyNumberFormat="1" applyFont="1" applyFill="1" applyBorder="1" applyAlignment="1" applyProtection="1">
      <alignment horizontal="center" vertical="center"/>
    </xf>
    <xf numFmtId="0" fontId="20" fillId="11" borderId="8" xfId="0" applyNumberFormat="1" applyFont="1" applyFill="1" applyBorder="1" applyAlignment="1" applyProtection="1">
      <alignment horizontal="center" vertical="center"/>
    </xf>
    <xf numFmtId="0" fontId="18" fillId="2" borderId="8" xfId="0" applyNumberFormat="1" applyFont="1" applyFill="1" applyBorder="1" applyAlignment="1" applyProtection="1">
      <alignment horizontal="center" vertical="center"/>
    </xf>
    <xf numFmtId="0" fontId="19" fillId="4" borderId="8" xfId="0" applyNumberFormat="1" applyFont="1" applyFill="1" applyBorder="1" applyAlignment="1" applyProtection="1">
      <alignment horizontal="center" vertical="center" wrapText="1"/>
    </xf>
    <xf numFmtId="0" fontId="17" fillId="6" borderId="8" xfId="0" applyNumberFormat="1" applyFont="1" applyFill="1" applyBorder="1" applyAlignment="1" applyProtection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5" borderId="10" xfId="0" applyNumberFormat="1" applyFont="1" applyFill="1" applyBorder="1" applyAlignment="1" applyProtection="1">
      <alignment horizontal="center" vertical="center"/>
    </xf>
    <xf numFmtId="0" fontId="20" fillId="11" borderId="10" xfId="0" applyNumberFormat="1" applyFont="1" applyFill="1" applyBorder="1" applyAlignment="1" applyProtection="1">
      <alignment horizontal="center" vertical="center"/>
    </xf>
    <xf numFmtId="0" fontId="18" fillId="2" borderId="10" xfId="0" applyNumberFormat="1" applyFont="1" applyFill="1" applyBorder="1" applyAlignment="1" applyProtection="1">
      <alignment horizontal="center" vertical="center"/>
    </xf>
    <xf numFmtId="0" fontId="17" fillId="6" borderId="10" xfId="0" applyNumberFormat="1" applyFont="1" applyFill="1" applyBorder="1" applyAlignment="1" applyProtection="1">
      <alignment horizontal="center" vertical="center"/>
    </xf>
    <xf numFmtId="0" fontId="18" fillId="12" borderId="10" xfId="0" applyNumberFormat="1" applyFont="1" applyFill="1" applyBorder="1" applyAlignment="1" applyProtection="1">
      <alignment horizontal="center" vertical="center"/>
    </xf>
    <xf numFmtId="0" fontId="19" fillId="13" borderId="10" xfId="0" applyNumberFormat="1" applyFont="1" applyFill="1" applyBorder="1" applyAlignment="1" applyProtection="1">
      <alignment horizontal="center" vertical="center"/>
    </xf>
    <xf numFmtId="0" fontId="19" fillId="4" borderId="10" xfId="0" applyNumberFormat="1" applyFont="1" applyFill="1" applyBorder="1" applyAlignment="1" applyProtection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7" fillId="6" borderId="11" xfId="0" applyNumberFormat="1" applyFont="1" applyFill="1" applyBorder="1" applyAlignment="1" applyProtection="1">
      <alignment horizontal="center" vertical="center"/>
    </xf>
    <xf numFmtId="0" fontId="18" fillId="12" borderId="11" xfId="0" applyNumberFormat="1" applyFont="1" applyFill="1" applyBorder="1" applyAlignment="1" applyProtection="1">
      <alignment horizontal="center" vertical="center"/>
    </xf>
    <xf numFmtId="0" fontId="19" fillId="13" borderId="11" xfId="0" applyNumberFormat="1" applyFont="1" applyFill="1" applyBorder="1" applyAlignment="1" applyProtection="1">
      <alignment horizontal="center" vertical="center"/>
    </xf>
    <xf numFmtId="0" fontId="19" fillId="5" borderId="11" xfId="0" applyNumberFormat="1" applyFont="1" applyFill="1" applyBorder="1" applyAlignment="1" applyProtection="1">
      <alignment horizontal="center" vertical="center"/>
    </xf>
    <xf numFmtId="0" fontId="20" fillId="11" borderId="11" xfId="0" applyNumberFormat="1" applyFont="1" applyFill="1" applyBorder="1" applyAlignment="1" applyProtection="1">
      <alignment horizontal="center" vertical="center"/>
    </xf>
    <xf numFmtId="0" fontId="18" fillId="2" borderId="11" xfId="0" applyNumberFormat="1" applyFont="1" applyFill="1" applyBorder="1" applyAlignment="1" applyProtection="1">
      <alignment horizontal="center" vertical="center"/>
    </xf>
    <xf numFmtId="0" fontId="19" fillId="4" borderId="11" xfId="0" applyNumberFormat="1" applyFont="1" applyFill="1" applyBorder="1" applyAlignment="1" applyProtection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20" fillId="11" borderId="9" xfId="0" applyNumberFormat="1" applyFont="1" applyFill="1" applyBorder="1" applyAlignment="1" applyProtection="1">
      <alignment horizontal="center" vertical="center"/>
    </xf>
    <xf numFmtId="0" fontId="19" fillId="5" borderId="9" xfId="0" applyNumberFormat="1" applyFont="1" applyFill="1" applyBorder="1" applyAlignment="1" applyProtection="1">
      <alignment horizontal="center" vertical="center"/>
    </xf>
    <xf numFmtId="0" fontId="18" fillId="12" borderId="9" xfId="0" applyNumberFormat="1" applyFont="1" applyFill="1" applyBorder="1" applyAlignment="1" applyProtection="1">
      <alignment horizontal="center" vertical="center"/>
    </xf>
    <xf numFmtId="0" fontId="19" fillId="13" borderId="9" xfId="0" applyNumberFormat="1" applyFont="1" applyFill="1" applyBorder="1" applyAlignment="1" applyProtection="1">
      <alignment horizontal="center" vertical="center"/>
    </xf>
    <xf numFmtId="0" fontId="18" fillId="2" borderId="9" xfId="0" applyNumberFormat="1" applyFont="1" applyFill="1" applyBorder="1" applyAlignment="1" applyProtection="1">
      <alignment horizontal="center" vertical="center"/>
    </xf>
    <xf numFmtId="0" fontId="19" fillId="4" borderId="9" xfId="0" applyNumberFormat="1" applyFont="1" applyFill="1" applyBorder="1" applyAlignment="1" applyProtection="1">
      <alignment horizontal="center" vertical="center" wrapText="1"/>
    </xf>
    <xf numFmtId="0" fontId="17" fillId="6" borderId="9" xfId="0" applyNumberFormat="1" applyFont="1" applyFill="1" applyBorder="1" applyAlignment="1" applyProtection="1">
      <alignment horizontal="center" vertical="center"/>
    </xf>
    <xf numFmtId="0" fontId="12" fillId="10" borderId="10" xfId="0" applyNumberFormat="1" applyFont="1" applyFill="1" applyBorder="1" applyAlignment="1" applyProtection="1">
      <alignment horizontal="center"/>
    </xf>
    <xf numFmtId="0" fontId="12" fillId="10" borderId="9" xfId="0" applyNumberFormat="1" applyFont="1" applyFill="1" applyBorder="1" applyAlignment="1" applyProtection="1">
      <alignment horizontal="center"/>
    </xf>
    <xf numFmtId="0" fontId="20" fillId="11" borderId="13" xfId="0" applyNumberFormat="1" applyFont="1" applyFill="1" applyBorder="1" applyAlignment="1" applyProtection="1">
      <alignment horizontal="center" vertical="center"/>
    </xf>
    <xf numFmtId="0" fontId="19" fillId="5" borderId="15" xfId="0" applyNumberFormat="1" applyFont="1" applyFill="1" applyBorder="1" applyAlignment="1" applyProtection="1">
      <alignment horizontal="center" vertical="center"/>
    </xf>
    <xf numFmtId="0" fontId="20" fillId="11" borderId="15" xfId="0" applyNumberFormat="1" applyFont="1" applyFill="1" applyBorder="1" applyAlignment="1" applyProtection="1">
      <alignment horizontal="center" vertical="center"/>
    </xf>
    <xf numFmtId="0" fontId="18" fillId="12" borderId="17" xfId="0" applyNumberFormat="1" applyFont="1" applyFill="1" applyBorder="1" applyAlignment="1" applyProtection="1">
      <alignment horizontal="center" vertical="center"/>
    </xf>
    <xf numFmtId="0" fontId="19" fillId="5" borderId="19" xfId="0" applyNumberFormat="1" applyFont="1" applyFill="1" applyBorder="1" applyAlignment="1" applyProtection="1">
      <alignment horizontal="center" vertical="center"/>
    </xf>
    <xf numFmtId="0" fontId="18" fillId="2" borderId="15" xfId="0" applyNumberFormat="1" applyFont="1" applyFill="1" applyBorder="1" applyAlignment="1" applyProtection="1">
      <alignment horizontal="center" vertical="center"/>
    </xf>
    <xf numFmtId="0" fontId="19" fillId="13" borderId="21" xfId="0" applyNumberFormat="1" applyFont="1" applyFill="1" applyBorder="1" applyAlignment="1" applyProtection="1">
      <alignment horizontal="center" vertical="center"/>
    </xf>
    <xf numFmtId="0" fontId="19" fillId="5" borderId="13" xfId="0" applyNumberFormat="1" applyFont="1" applyFill="1" applyBorder="1" applyAlignment="1" applyProtection="1">
      <alignment horizontal="center" vertical="center"/>
    </xf>
    <xf numFmtId="0" fontId="18" fillId="12" borderId="15" xfId="0" applyNumberFormat="1" applyFont="1" applyFill="1" applyBorder="1" applyAlignment="1" applyProtection="1">
      <alignment horizontal="center" vertical="center"/>
    </xf>
    <xf numFmtId="0" fontId="20" fillId="11" borderId="17" xfId="0" applyNumberFormat="1" applyFont="1" applyFill="1" applyBorder="1" applyAlignment="1" applyProtection="1">
      <alignment horizontal="center" vertical="center"/>
    </xf>
    <xf numFmtId="0" fontId="19" fillId="13" borderId="19" xfId="0" applyNumberFormat="1" applyFont="1" applyFill="1" applyBorder="1" applyAlignment="1" applyProtection="1">
      <alignment horizontal="center" vertical="center"/>
    </xf>
    <xf numFmtId="0" fontId="19" fillId="4" borderId="15" xfId="0" applyNumberFormat="1" applyFont="1" applyFill="1" applyBorder="1" applyAlignment="1" applyProtection="1">
      <alignment horizontal="center" vertical="center" wrapText="1"/>
    </xf>
    <xf numFmtId="0" fontId="17" fillId="6" borderId="15" xfId="0" applyNumberFormat="1" applyFont="1" applyFill="1" applyBorder="1" applyAlignment="1" applyProtection="1">
      <alignment horizontal="center" vertical="center"/>
    </xf>
    <xf numFmtId="0" fontId="20" fillId="11" borderId="21" xfId="0" applyNumberFormat="1" applyFont="1" applyFill="1" applyBorder="1" applyAlignment="1" applyProtection="1">
      <alignment horizontal="center" vertical="center"/>
    </xf>
    <xf numFmtId="0" fontId="18" fillId="2" borderId="13" xfId="0" applyNumberFormat="1" applyFont="1" applyFill="1" applyBorder="1" applyAlignment="1" applyProtection="1">
      <alignment horizontal="center" vertical="center"/>
    </xf>
    <xf numFmtId="0" fontId="19" fillId="13" borderId="17" xfId="0" applyNumberFormat="1" applyFont="1" applyFill="1" applyBorder="1" applyAlignment="1" applyProtection="1">
      <alignment horizontal="center" vertical="center"/>
    </xf>
    <xf numFmtId="0" fontId="17" fillId="6" borderId="19" xfId="0" applyNumberFormat="1" applyFont="1" applyFill="1" applyBorder="1" applyAlignment="1" applyProtection="1">
      <alignment horizontal="center" vertical="center"/>
    </xf>
    <xf numFmtId="0" fontId="19" fillId="5" borderId="17" xfId="0" applyNumberFormat="1" applyFont="1" applyFill="1" applyBorder="1" applyAlignment="1" applyProtection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17" xfId="0" applyNumberFormat="1" applyFont="1" applyBorder="1" applyAlignment="1">
      <alignment horizontal="center" vertical="center" wrapText="1"/>
    </xf>
    <xf numFmtId="0" fontId="11" fillId="0" borderId="0" xfId="0" applyFont="1"/>
    <xf numFmtId="0" fontId="21" fillId="0" borderId="10" xfId="0" applyFont="1" applyBorder="1" applyAlignment="1">
      <alignment horizontal="center" vertical="center"/>
    </xf>
    <xf numFmtId="0" fontId="18" fillId="12" borderId="13" xfId="0" applyNumberFormat="1" applyFont="1" applyFill="1" applyBorder="1" applyAlignment="1" applyProtection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8" fillId="2" borderId="21" xfId="0" applyNumberFormat="1" applyFont="1" applyFill="1" applyBorder="1" applyAlignment="1" applyProtection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0" fillId="11" borderId="19" xfId="0" applyNumberFormat="1" applyFont="1" applyFill="1" applyBorder="1" applyAlignment="1" applyProtection="1">
      <alignment horizontal="center" vertical="center"/>
    </xf>
    <xf numFmtId="0" fontId="19" fillId="13" borderId="13" xfId="0" applyNumberFormat="1" applyFont="1" applyFill="1" applyBorder="1" applyAlignment="1" applyProtection="1">
      <alignment horizontal="center" vertical="center"/>
    </xf>
    <xf numFmtId="0" fontId="22" fillId="10" borderId="8" xfId="0" applyNumberFormat="1" applyFont="1" applyFill="1" applyBorder="1" applyAlignment="1" applyProtection="1">
      <alignment horizontal="center"/>
    </xf>
    <xf numFmtId="0" fontId="19" fillId="4" borderId="13" xfId="0" applyNumberFormat="1" applyFont="1" applyFill="1" applyBorder="1" applyAlignment="1" applyProtection="1">
      <alignment horizontal="center" vertical="center" wrapText="1"/>
    </xf>
    <xf numFmtId="0" fontId="17" fillId="6" borderId="17" xfId="0" applyNumberFormat="1" applyFont="1" applyFill="1" applyBorder="1" applyAlignment="1" applyProtection="1">
      <alignment horizontal="center" vertical="center"/>
    </xf>
    <xf numFmtId="0" fontId="19" fillId="5" borderId="21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165" fontId="0" fillId="0" borderId="0" xfId="0" applyNumberFormat="1"/>
    <xf numFmtId="0" fontId="6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/>
    </xf>
    <xf numFmtId="166" fontId="0" fillId="0" borderId="5" xfId="0" applyNumberFormat="1" applyFill="1" applyBorder="1" applyAlignment="1">
      <alignment horizontal="center"/>
    </xf>
    <xf numFmtId="166" fontId="3" fillId="0" borderId="2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8" borderId="6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9" fontId="1" fillId="3" borderId="8" xfId="0" applyNumberFormat="1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19" fillId="9" borderId="10" xfId="0" applyFont="1" applyFill="1" applyBorder="1" applyAlignment="1">
      <alignment horizontal="center"/>
    </xf>
    <xf numFmtId="0" fontId="19" fillId="9" borderId="13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Porcentual 2" xfId="3"/>
  </cellStyles>
  <dxfs count="0"/>
  <tableStyles count="0" defaultTableStyle="TableStyleMedium9" defaultPivotStyle="PivotStyleLight16"/>
  <colors>
    <mruColors>
      <color rgb="FFFF66FF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5"/>
  <sheetViews>
    <sheetView tabSelected="1" view="pageBreakPreview" zoomScaleNormal="90" zoomScaleSheetLayoutView="100" workbookViewId="0">
      <selection activeCell="G11" sqref="G11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5703125" customWidth="1"/>
    <col min="7" max="7" width="17.5703125" customWidth="1"/>
  </cols>
  <sheetData>
    <row r="2" spans="2:7" customFormat="1">
      <c r="B2" s="4" t="s">
        <v>9</v>
      </c>
      <c r="C2" s="149" t="s">
        <v>33</v>
      </c>
      <c r="D2" s="149"/>
      <c r="E2" s="137"/>
      <c r="F2" s="137"/>
      <c r="G2" s="137"/>
    </row>
    <row r="4" spans="2:7" customFormat="1" ht="14.45" customHeight="1">
      <c r="B4" s="138"/>
      <c r="C4" s="139"/>
      <c r="D4" s="140" t="s">
        <v>30</v>
      </c>
      <c r="E4" s="140"/>
      <c r="F4" s="140"/>
      <c r="G4" s="140"/>
    </row>
    <row r="5" spans="2:7" customFormat="1" ht="30">
      <c r="B5" s="138"/>
      <c r="C5" s="139"/>
      <c r="D5" s="22" t="s">
        <v>7</v>
      </c>
      <c r="E5" s="22" t="s">
        <v>10</v>
      </c>
      <c r="F5" s="22" t="s">
        <v>11</v>
      </c>
      <c r="G5" s="31" t="s">
        <v>32</v>
      </c>
    </row>
    <row r="6" spans="2:7" customFormat="1">
      <c r="B6" s="139"/>
      <c r="C6" s="139"/>
      <c r="D6" s="33">
        <v>21</v>
      </c>
      <c r="E6" s="33">
        <v>12</v>
      </c>
      <c r="F6" s="24">
        <f>E6*2</f>
        <v>24</v>
      </c>
      <c r="G6" s="26">
        <f>D6*F6</f>
        <v>504</v>
      </c>
    </row>
    <row r="7" spans="2:7" customFormat="1">
      <c r="B7" s="145"/>
      <c r="C7" s="145"/>
      <c r="D7" s="6"/>
      <c r="E7" s="7"/>
      <c r="F7" s="6"/>
      <c r="G7" s="6"/>
    </row>
    <row r="8" spans="2:7" customFormat="1">
      <c r="B8" s="145"/>
      <c r="C8" s="145"/>
      <c r="D8" s="6"/>
      <c r="E8" s="6"/>
      <c r="F8" s="6"/>
      <c r="G8" s="6"/>
    </row>
    <row r="9" spans="2:7" customFormat="1">
      <c r="B9" s="142" t="s">
        <v>8</v>
      </c>
      <c r="C9" s="143"/>
      <c r="D9" s="144"/>
      <c r="E9" s="2">
        <f>SUM(E6:E8)</f>
        <v>12</v>
      </c>
      <c r="F9" s="2">
        <f>SUM(F6:F8)</f>
        <v>24</v>
      </c>
      <c r="G9" s="26">
        <f>SUM(G6:G8)</f>
        <v>504</v>
      </c>
    </row>
    <row r="11" spans="2:7" customFormat="1">
      <c r="B11" s="146" t="s">
        <v>12</v>
      </c>
      <c r="C11" s="147"/>
      <c r="D11" s="3">
        <v>2</v>
      </c>
    </row>
    <row r="13" spans="2:7" customFormat="1" ht="50.25" customHeight="1">
      <c r="B13" s="8" t="s">
        <v>13</v>
      </c>
      <c r="C13" s="148" t="s">
        <v>14</v>
      </c>
      <c r="D13" s="148"/>
      <c r="E13" s="5" t="s">
        <v>15</v>
      </c>
      <c r="F13" s="32" t="s">
        <v>31</v>
      </c>
    </row>
    <row r="14" spans="2:7" customFormat="1">
      <c r="B14" s="21" t="s">
        <v>0</v>
      </c>
      <c r="C14" s="141">
        <v>9.36</v>
      </c>
      <c r="D14" s="141"/>
      <c r="E14" s="25">
        <f>IF(C14&gt;=D11,(C14*100)/SUMIF(C14:D20,CONCATENATE("&gt;=",D11)),0)</f>
        <v>9.36</v>
      </c>
      <c r="F14" s="23">
        <f>'CONTEOS 30-70'!H5</f>
        <v>54</v>
      </c>
      <c r="G14" s="27"/>
    </row>
    <row r="15" spans="2:7" customFormat="1">
      <c r="B15" s="21" t="s">
        <v>1</v>
      </c>
      <c r="C15" s="150">
        <v>34.94</v>
      </c>
      <c r="D15" s="151"/>
      <c r="E15" s="25">
        <f>IF(C15&gt;=D11,(C15*100)/SUMIF(C14:D20,CONCATENATE("&gt;=",D11)),0)</f>
        <v>34.94</v>
      </c>
      <c r="F15" s="23">
        <f>'CONTEOS 30-70'!H6</f>
        <v>144</v>
      </c>
      <c r="G15" s="27"/>
    </row>
    <row r="16" spans="2:7" customFormat="1">
      <c r="B16" s="21" t="s">
        <v>2</v>
      </c>
      <c r="C16" s="150">
        <v>34.950000000000003</v>
      </c>
      <c r="D16" s="151"/>
      <c r="E16" s="25">
        <f>IF(C16&gt;=D11,(C16*100)/SUMIF(C14:D20,CONCATENATE("&gt;=",D11)),0)</f>
        <v>34.950000000000003</v>
      </c>
      <c r="F16" s="23">
        <f>'CONTEOS 30-70'!H7</f>
        <v>145</v>
      </c>
      <c r="G16" s="27"/>
    </row>
    <row r="17" spans="1:7">
      <c r="A17"/>
      <c r="B17" s="21" t="s">
        <v>3</v>
      </c>
      <c r="C17" s="150">
        <v>4.1100000000000003</v>
      </c>
      <c r="D17" s="151"/>
      <c r="E17" s="25">
        <f>IF(C17&gt;=D11,(C17*100)/SUMIF(C14:D20,CONCATENATE("&gt;=",D11)),0)</f>
        <v>4.1100000000000003</v>
      </c>
      <c r="F17" s="23">
        <f>'CONTEOS 30-70'!H8</f>
        <v>36</v>
      </c>
      <c r="G17" s="27"/>
    </row>
    <row r="18" spans="1:7">
      <c r="A18"/>
      <c r="B18" s="21" t="s">
        <v>4</v>
      </c>
      <c r="C18" s="150">
        <v>6.54</v>
      </c>
      <c r="D18" s="151"/>
      <c r="E18" s="25">
        <f>IF(C18&gt;=D11,(C18*100)/SUMIF(C14:D20,CONCATENATE("&gt;=",D11)),0)</f>
        <v>6.5399999999999991</v>
      </c>
      <c r="F18" s="23">
        <f>'CONTEOS 30-70'!H9</f>
        <v>45</v>
      </c>
      <c r="G18" s="27"/>
    </row>
    <row r="19" spans="1:7">
      <c r="A19"/>
      <c r="B19" s="21" t="s">
        <v>5</v>
      </c>
      <c r="C19" s="150">
        <v>7.87</v>
      </c>
      <c r="D19" s="151"/>
      <c r="E19" s="25">
        <f>IF(C19&gt;=D11,(C19*100)/SUMIF(C14:D20,CONCATENATE("&gt;=",D11)),0)</f>
        <v>7.8699999999999992</v>
      </c>
      <c r="F19" s="23">
        <f>'CONTEOS 30-70'!H10</f>
        <v>49</v>
      </c>
      <c r="G19" s="27"/>
    </row>
    <row r="20" spans="1:7">
      <c r="A20"/>
      <c r="B20" s="21" t="s">
        <v>6</v>
      </c>
      <c r="C20" s="150">
        <v>2.23</v>
      </c>
      <c r="D20" s="151"/>
      <c r="E20" s="25">
        <f>IF(C20&gt;=D11,(C20*100)/SUMIF(C14:D20,CONCATENATE("&gt;=",D11)),0)</f>
        <v>2.2299999999999995</v>
      </c>
      <c r="F20" s="23">
        <f>'CONTEOS 30-70'!H11</f>
        <v>29</v>
      </c>
      <c r="G20" s="27"/>
    </row>
    <row r="21" spans="1:7">
      <c r="A21"/>
      <c r="B21" s="4" t="s">
        <v>8</v>
      </c>
      <c r="C21" s="152">
        <f>SUM(C14:D20)</f>
        <v>100.00000000000001</v>
      </c>
      <c r="D21" s="153"/>
      <c r="E21" s="25">
        <f>SUM(E14:E20)</f>
        <v>100.00000000000001</v>
      </c>
      <c r="F21" s="46">
        <f>SUM(F14:F20)</f>
        <v>502</v>
      </c>
    </row>
    <row r="22" spans="1:7">
      <c r="A22"/>
      <c r="G22" s="10"/>
    </row>
    <row r="23" spans="1:7" ht="15" customHeight="1">
      <c r="A23"/>
      <c r="B23" s="154"/>
      <c r="C23" s="154"/>
      <c r="D23" s="154"/>
      <c r="E23" s="154"/>
      <c r="G23" s="29"/>
    </row>
    <row r="24" spans="1:7" ht="15.75" thickBot="1">
      <c r="A24"/>
      <c r="G24" s="10"/>
    </row>
    <row r="25" spans="1:7" ht="15.75" thickBot="1">
      <c r="A25"/>
      <c r="B25" s="155" t="s">
        <v>16</v>
      </c>
      <c r="C25" s="156"/>
      <c r="D25" s="156"/>
      <c r="E25" s="156"/>
      <c r="F25" s="30">
        <f>G9-F21</f>
        <v>2</v>
      </c>
    </row>
  </sheetData>
  <dataConsolidate/>
  <mergeCells count="20">
    <mergeCell ref="C15:D15"/>
    <mergeCell ref="C21:D21"/>
    <mergeCell ref="B23:E23"/>
    <mergeCell ref="B25:E25"/>
    <mergeCell ref="C16:D16"/>
    <mergeCell ref="C17:D17"/>
    <mergeCell ref="C18:D18"/>
    <mergeCell ref="C19:D19"/>
    <mergeCell ref="C20:D20"/>
    <mergeCell ref="E2:G2"/>
    <mergeCell ref="B4:C5"/>
    <mergeCell ref="D4:G4"/>
    <mergeCell ref="B6:C6"/>
    <mergeCell ref="C14:D14"/>
    <mergeCell ref="B9:D9"/>
    <mergeCell ref="B7:C7"/>
    <mergeCell ref="B8:C8"/>
    <mergeCell ref="B11:C11"/>
    <mergeCell ref="C13:D13"/>
    <mergeCell ref="C2:D2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5"/>
  <sheetViews>
    <sheetView view="pageBreakPreview" zoomScale="80" zoomScaleNormal="80" zoomScaleSheetLayoutView="80" workbookViewId="0">
      <selection activeCell="E7" sqref="E7"/>
    </sheetView>
  </sheetViews>
  <sheetFormatPr baseColWidth="10" defaultRowHeight="12.75"/>
  <cols>
    <col min="1" max="1" width="26" style="11" customWidth="1"/>
    <col min="2" max="4" width="20" style="11" customWidth="1"/>
    <col min="5" max="5" width="30.85546875" style="11" bestFit="1" customWidth="1"/>
    <col min="6" max="6" width="26.7109375" style="11" bestFit="1" customWidth="1"/>
    <col min="7" max="7" width="15.85546875" style="11" customWidth="1"/>
    <col min="8" max="8" width="16.42578125" style="11" customWidth="1"/>
    <col min="9" max="16384" width="11.42578125" style="11"/>
  </cols>
  <sheetData>
    <row r="2" spans="1:8" ht="43.15" customHeight="1">
      <c r="A2" s="157" t="str">
        <f>CONCATENATE("
CALCULO DE DISTRIBUCIÓN DE LOS MENSAJES DE PRECAMPAÑA PARA EL PROCESO ELECTORAL EN EL ESTADO DE ",'PREMISAS GRO'!C2)</f>
        <v xml:space="preserve">
CALCULO DE DISTRIBUCIÓN DE LOS MENSAJES DE PRECAMPAÑA PARA EL PROCESO ELECTORAL EN EL ESTADO DE GUERRERO</v>
      </c>
      <c r="B2" s="157"/>
      <c r="C2" s="157"/>
      <c r="D2" s="157"/>
      <c r="E2" s="157"/>
      <c r="F2" s="157"/>
      <c r="G2" s="157"/>
      <c r="H2" s="157"/>
    </row>
    <row r="3" spans="1:8" ht="48.75" customHeight="1">
      <c r="A3" s="158" t="s">
        <v>17</v>
      </c>
      <c r="B3" s="160" t="str">
        <f>CONCATENATE("DURACIÓN: ",'PREMISAS GRO'!D6," DÍAS
TOTAL DE PROMOCIONALES DE 30 SEGUNDOS EN CADA ESTACIÓN DE RADIO O CANAL DE TELEVISIÓN:  ", ('PREMISAS GRO'!G6), " Promocionales")</f>
        <v>DURACIÓN: 21 DÍAS
TOTAL DE PROMOCIONALES DE 30 SEGUNDOS EN CADA ESTACIÓN DE RADIO O CANAL DE TELEVISIÓN:  504 Promocionales</v>
      </c>
      <c r="C3" s="160"/>
      <c r="D3" s="160"/>
      <c r="E3" s="160"/>
      <c r="F3" s="160"/>
      <c r="G3" s="158" t="s">
        <v>18</v>
      </c>
      <c r="H3" s="158" t="s">
        <v>19</v>
      </c>
    </row>
    <row r="4" spans="1:8" ht="89.25">
      <c r="A4" s="159"/>
      <c r="B4" s="12" t="str">
        <f>CONCATENATE(('PREMISAS GRO'!G6)*0.3," promocionales (30%)
 Se distribuyen de manera igualitaria entre el número de partidos contendientes
(A)")</f>
        <v>151.2 promocionales (30%)
 Se distribuyen de manera igualitaria entre el número de partidos contendientes
(A)</v>
      </c>
      <c r="C4" s="12" t="s">
        <v>20</v>
      </c>
      <c r="D4" s="12" t="s">
        <v>21</v>
      </c>
      <c r="E4" s="12" t="str">
        <f>CONCATENATE(('PREMISAS GRO'!G6)*0.7," promocionales 
(70% Distribución Proporcional)
% Fuerza Electoral de los partidos con Representación en el Congreso 
(C) ")</f>
        <v xml:space="preserve">352.8 promocionales 
(70% Distribución Proporcional)
% Fuerza Electoral de los partidos con Representación en el Congreso 
(C) </v>
      </c>
      <c r="F4" s="12" t="s">
        <v>22</v>
      </c>
      <c r="G4" s="159"/>
      <c r="H4" s="159"/>
    </row>
    <row r="5" spans="1:8" ht="28.15" customHeight="1">
      <c r="A5" s="9" t="s">
        <v>23</v>
      </c>
      <c r="B5" s="13">
        <f>TRUNC(TRUNC(('PREMISAS GRO'!G6)*0.3)/COUNTA(A5:A11))</f>
        <v>21</v>
      </c>
      <c r="C5" s="14">
        <f>TRUNC(('PREMISAS GRO'!G6)*0.3)/COUNTA(A5:A11) - TRUNC(TRUNC(('PREMISAS GRO'!G6)*0.3)/COUNTA(A5:A11))</f>
        <v>0.57142857142857295</v>
      </c>
      <c r="D5" s="14">
        <f>'PREMISAS GRO'!E14</f>
        <v>9.36</v>
      </c>
      <c r="E5" s="13">
        <f>TRUNC((D5*TRUNC(('PREMISAS GRO'!G6)*0.7))/100,0)</f>
        <v>32</v>
      </c>
      <c r="F5" s="15">
        <f>(((D5*TRUNC(('PREMISAS GRO'!G6)*0.7))/100) - TRUNC((D5*TRUNC(('PREMISAS GRO'!G6)*0.7))/100))</f>
        <v>0.94719999999999516</v>
      </c>
      <c r="G5" s="13">
        <f t="shared" ref="G5:G11" si="0">SUM(B5,E5)</f>
        <v>53</v>
      </c>
      <c r="H5" s="13">
        <f>IF((C12+F12+('PREMISAS GRO'!G6-(TRUNC('PREMISAS GRO'!G6*0.3)+TRUNC('PREMISAS GRO'!G6*0.7))))&gt;=COUNTA(A5:A11),G5+1,G5)</f>
        <v>54</v>
      </c>
    </row>
    <row r="6" spans="1:8" ht="28.15" customHeight="1">
      <c r="A6" s="9" t="s">
        <v>24</v>
      </c>
      <c r="B6" s="13">
        <f>TRUNC(TRUNC(('PREMISAS GRO'!G6)*0.3)/COUNTA(A5:A11))</f>
        <v>21</v>
      </c>
      <c r="C6" s="14">
        <f>TRUNC(('PREMISAS GRO'!G6)*0.3)/COUNTA(A5:A11) - TRUNC(TRUNC(('PREMISAS GRO'!G6)*0.3)/COUNTA(A5:A11))</f>
        <v>0.57142857142857295</v>
      </c>
      <c r="D6" s="14">
        <f>'PREMISAS GRO'!E15</f>
        <v>34.94</v>
      </c>
      <c r="E6" s="13">
        <f>TRUNC((D6*TRUNC(('PREMISAS GRO'!G6)*0.7))/100,0)</f>
        <v>122</v>
      </c>
      <c r="F6" s="15">
        <f>(((D6*TRUNC(('PREMISAS GRO'!G6)*0.7))/100) - TRUNC((D6*TRUNC(('PREMISAS GRO'!G6)*0.7))/100))</f>
        <v>0.98879999999999768</v>
      </c>
      <c r="G6" s="13">
        <f t="shared" si="0"/>
        <v>143</v>
      </c>
      <c r="H6" s="13">
        <f>IF((C12+F12+('PREMISAS GRO'!G6-(TRUNC('PREMISAS GRO'!G6*0.3)+TRUNC('PREMISAS GRO'!G6*0.7))))&gt;=COUNTA(A5:A11),G6+1,G6)</f>
        <v>144</v>
      </c>
    </row>
    <row r="7" spans="1:8" ht="28.15" customHeight="1">
      <c r="A7" s="9" t="s">
        <v>25</v>
      </c>
      <c r="B7" s="13">
        <f>TRUNC(TRUNC(('PREMISAS GRO'!G6)*0.3)/COUNTA(A5:A11))</f>
        <v>21</v>
      </c>
      <c r="C7" s="14">
        <f>TRUNC(('PREMISAS GRO'!G6)*0.3)/COUNTA(A5:A11) - TRUNC(TRUNC(('PREMISAS GRO'!G6)*0.3)/COUNTA(A5:A11))</f>
        <v>0.57142857142857295</v>
      </c>
      <c r="D7" s="14">
        <f>'PREMISAS GRO'!E16</f>
        <v>34.950000000000003</v>
      </c>
      <c r="E7" s="13">
        <f>TRUNC((D7*TRUNC(('PREMISAS GRO'!G6)*0.7))/100,0)</f>
        <v>123</v>
      </c>
      <c r="F7" s="15">
        <f>(((D7*TRUNC(('PREMISAS GRO'!G6)*0.7))/100) - TRUNC((D7*TRUNC(('PREMISAS GRO'!G6)*0.7))/100))</f>
        <v>2.400000000001512E-2</v>
      </c>
      <c r="G7" s="13">
        <f t="shared" si="0"/>
        <v>144</v>
      </c>
      <c r="H7" s="13">
        <f>IF((C12+F12+('PREMISAS GRO'!G6-(TRUNC('PREMISAS GRO'!G6*0.3)+TRUNC('PREMISAS GRO'!G6*0.7))))&gt;=COUNTA(A5:A11),G7+1,G7)</f>
        <v>145</v>
      </c>
    </row>
    <row r="8" spans="1:8" ht="28.15" customHeight="1">
      <c r="A8" s="9" t="s">
        <v>26</v>
      </c>
      <c r="B8" s="13">
        <f>TRUNC(TRUNC(('PREMISAS GRO'!G6)*0.3)/COUNTA(A5:A11))</f>
        <v>21</v>
      </c>
      <c r="C8" s="14">
        <f>TRUNC(('PREMISAS GRO'!G6)*0.3)/COUNTA(A5:A11) - TRUNC(TRUNC(('PREMISAS GRO'!G6)*0.3)/COUNTA(A5:A11))</f>
        <v>0.57142857142857295</v>
      </c>
      <c r="D8" s="14">
        <f>'PREMISAS GRO'!E17</f>
        <v>4.1100000000000003</v>
      </c>
      <c r="E8" s="13">
        <f>TRUNC((D8*TRUNC(('PREMISAS GRO'!G6)*0.7))/100,0)</f>
        <v>14</v>
      </c>
      <c r="F8" s="15">
        <f>(((D8*TRUNC(('PREMISAS GRO'!G6)*0.7))/100) - TRUNC((D8*TRUNC(('PREMISAS GRO'!G6)*0.7))/100))</f>
        <v>0.46720000000000006</v>
      </c>
      <c r="G8" s="13">
        <f t="shared" si="0"/>
        <v>35</v>
      </c>
      <c r="H8" s="13">
        <f>IF((C12+F12+('PREMISAS GRO'!G6-(TRUNC('PREMISAS GRO'!G6*0.3)+TRUNC('PREMISAS GRO'!G6*0.7))))&gt;=COUNTA(A5:A11),G8+1,G8)</f>
        <v>36</v>
      </c>
    </row>
    <row r="9" spans="1:8" ht="28.15" customHeight="1">
      <c r="A9" s="9" t="s">
        <v>27</v>
      </c>
      <c r="B9" s="13">
        <f>TRUNC(TRUNC(('PREMISAS GRO'!G6)*0.3)/COUNTA(A5:A11))</f>
        <v>21</v>
      </c>
      <c r="C9" s="14">
        <f>TRUNC(('PREMISAS GRO'!G6)*0.3)/COUNTA(A5:A11) - TRUNC(TRUNC(('PREMISAS GRO'!G6)*0.3)/COUNTA(A5:A11))</f>
        <v>0.57142857142857295</v>
      </c>
      <c r="D9" s="14">
        <f>'PREMISAS GRO'!E18</f>
        <v>6.5399999999999991</v>
      </c>
      <c r="E9" s="13">
        <f>TRUNC((D9*TRUNC(('PREMISAS GRO'!G6)*0.7))/100,0)</f>
        <v>23</v>
      </c>
      <c r="F9" s="15">
        <f>(((D9*TRUNC(('PREMISAS GRO'!G6)*0.7))/100) - TRUNC((D9*TRUNC(('PREMISAS GRO'!G6)*0.7))/100))</f>
        <v>2.0799999999997709E-2</v>
      </c>
      <c r="G9" s="13">
        <f t="shared" si="0"/>
        <v>44</v>
      </c>
      <c r="H9" s="13">
        <f>IF((C12+F12+('PREMISAS GRO'!G6-(TRUNC('PREMISAS GRO'!G6*0.3)+TRUNC('PREMISAS GRO'!G6*0.7))))&gt;=COUNTA(A5:A11),G9+1,G9)</f>
        <v>45</v>
      </c>
    </row>
    <row r="10" spans="1:8" ht="28.15" customHeight="1">
      <c r="A10" s="9" t="s">
        <v>28</v>
      </c>
      <c r="B10" s="13">
        <f>TRUNC(TRUNC(('PREMISAS GRO'!G6)*0.3)/COUNTA(A5:A11))</f>
        <v>21</v>
      </c>
      <c r="C10" s="14">
        <f>TRUNC(('PREMISAS GRO'!G6)*0.3)/COUNTA(A5:A11) - TRUNC(TRUNC(('PREMISAS GRO'!G6)*0.3)/COUNTA(A5:A11))</f>
        <v>0.57142857142857295</v>
      </c>
      <c r="D10" s="14">
        <f>'PREMISAS GRO'!E19</f>
        <v>7.8699999999999992</v>
      </c>
      <c r="E10" s="13">
        <f>TRUNC((D10*TRUNC(('PREMISAS GRO'!G6)*0.7))/100,0)</f>
        <v>27</v>
      </c>
      <c r="F10" s="15">
        <f>(((D10*TRUNC(('PREMISAS GRO'!G6)*0.7))/100) - TRUNC((D10*TRUNC(('PREMISAS GRO'!G6)*0.7))/100))</f>
        <v>0.70239999999999725</v>
      </c>
      <c r="G10" s="13">
        <f t="shared" si="0"/>
        <v>48</v>
      </c>
      <c r="H10" s="13">
        <f>IF((C12+F12+('PREMISAS GRO'!G6-(TRUNC('PREMISAS GRO'!G6*0.3)+TRUNC('PREMISAS GRO'!G6*0.7))))&gt;=COUNTA(A5:A11),G10+1,G10)</f>
        <v>49</v>
      </c>
    </row>
    <row r="11" spans="1:8" ht="28.15" customHeight="1">
      <c r="A11" s="9" t="s">
        <v>29</v>
      </c>
      <c r="B11" s="13">
        <f>TRUNC(TRUNC(('PREMISAS GRO'!G6)*0.3)/COUNTA(A5:A11))</f>
        <v>21</v>
      </c>
      <c r="C11" s="14">
        <f>TRUNC(('PREMISAS GRO'!G6)*0.3)/COUNTA(A5:A11) - TRUNC(TRUNC(('PREMISAS GRO'!G6)*0.3)/COUNTA(A5:A11))</f>
        <v>0.57142857142857295</v>
      </c>
      <c r="D11" s="14">
        <f>'PREMISAS GRO'!E20</f>
        <v>2.2299999999999995</v>
      </c>
      <c r="E11" s="13">
        <f>TRUNC((D11*TRUNC(('PREMISAS GRO'!G6)*0.7))/100,0)</f>
        <v>7</v>
      </c>
      <c r="F11" s="15">
        <f>(((D11*TRUNC(('PREMISAS GRO'!G6)*0.7))/100) - TRUNC((D11*TRUNC(('PREMISAS GRO'!G6)*0.7))/100))</f>
        <v>0.84959999999999791</v>
      </c>
      <c r="G11" s="13">
        <f t="shared" si="0"/>
        <v>28</v>
      </c>
      <c r="H11" s="13">
        <f>IF((C12+F12+('PREMISAS GRO'!G6-(TRUNC('PREMISAS GRO'!G6*0.3)+TRUNC('PREMISAS GRO'!G6*0.7))))&gt;=COUNTA(A5:A11),G11+1,G11)</f>
        <v>29</v>
      </c>
    </row>
    <row r="12" spans="1:8" ht="23.25" customHeight="1">
      <c r="A12" s="16" t="s">
        <v>8</v>
      </c>
      <c r="B12" s="17">
        <f t="shared" ref="B12:H12" si="1">SUM(B5:B11)</f>
        <v>147</v>
      </c>
      <c r="C12" s="18">
        <f t="shared" si="1"/>
        <v>4.0000000000000107</v>
      </c>
      <c r="D12" s="18">
        <f t="shared" si="1"/>
        <v>100.00000000000001</v>
      </c>
      <c r="E12" s="28">
        <f t="shared" si="1"/>
        <v>348</v>
      </c>
      <c r="F12" s="19">
        <f t="shared" si="1"/>
        <v>4.0000000000000009</v>
      </c>
      <c r="G12" s="28">
        <f t="shared" si="1"/>
        <v>495</v>
      </c>
      <c r="H12" s="28">
        <f t="shared" si="1"/>
        <v>502</v>
      </c>
    </row>
    <row r="14" spans="1:8" ht="13.5" thickBot="1">
      <c r="A14" s="34"/>
    </row>
    <row r="15" spans="1:8" ht="15.75" thickBot="1">
      <c r="A15" s="155" t="s">
        <v>16</v>
      </c>
      <c r="B15" s="156"/>
      <c r="C15" s="30">
        <f>'PREMISAS GRO'!G9-'CONTEOS 30-70'!H12</f>
        <v>2</v>
      </c>
      <c r="D15" s="20"/>
    </row>
  </sheetData>
  <mergeCells count="6">
    <mergeCell ref="A15:B15"/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43"/>
  <sheetViews>
    <sheetView zoomScale="80" zoomScaleNormal="80" workbookViewId="0">
      <selection activeCell="A6" sqref="A6:XFD7"/>
    </sheetView>
  </sheetViews>
  <sheetFormatPr baseColWidth="10" defaultColWidth="11.5703125" defaultRowHeight="15"/>
  <cols>
    <col min="1" max="1" width="14.42578125" style="37" customWidth="1"/>
    <col min="2" max="2" width="6.7109375" style="37" bestFit="1" customWidth="1"/>
    <col min="3" max="23" width="6.7109375" style="37" customWidth="1"/>
    <col min="24" max="24" width="4.85546875" style="37" customWidth="1"/>
    <col min="25" max="25" width="12.5703125" style="37" bestFit="1" customWidth="1"/>
    <col min="26" max="256" width="11.5703125" style="37"/>
    <col min="257" max="257" width="10.5703125" style="37" bestFit="1" customWidth="1"/>
    <col min="258" max="258" width="6.7109375" style="37" bestFit="1" customWidth="1"/>
    <col min="259" max="279" width="8.5703125" style="37" customWidth="1"/>
    <col min="280" max="280" width="4.85546875" style="37" customWidth="1"/>
    <col min="281" max="281" width="12.5703125" style="37" bestFit="1" customWidth="1"/>
    <col min="282" max="512" width="11.5703125" style="37"/>
    <col min="513" max="513" width="10.5703125" style="37" bestFit="1" customWidth="1"/>
    <col min="514" max="514" width="6.7109375" style="37" bestFit="1" customWidth="1"/>
    <col min="515" max="535" width="8.5703125" style="37" customWidth="1"/>
    <col min="536" max="536" width="4.85546875" style="37" customWidth="1"/>
    <col min="537" max="537" width="12.5703125" style="37" bestFit="1" customWidth="1"/>
    <col min="538" max="768" width="11.5703125" style="37"/>
    <col min="769" max="769" width="10.5703125" style="37" bestFit="1" customWidth="1"/>
    <col min="770" max="770" width="6.7109375" style="37" bestFit="1" customWidth="1"/>
    <col min="771" max="791" width="8.5703125" style="37" customWidth="1"/>
    <col min="792" max="792" width="4.85546875" style="37" customWidth="1"/>
    <col min="793" max="793" width="12.5703125" style="37" bestFit="1" customWidth="1"/>
    <col min="794" max="1024" width="11.5703125" style="37"/>
    <col min="1025" max="1025" width="10.5703125" style="37" bestFit="1" customWidth="1"/>
    <col min="1026" max="1026" width="6.7109375" style="37" bestFit="1" customWidth="1"/>
    <col min="1027" max="1047" width="8.5703125" style="37" customWidth="1"/>
    <col min="1048" max="1048" width="4.85546875" style="37" customWidth="1"/>
    <col min="1049" max="1049" width="12.5703125" style="37" bestFit="1" customWidth="1"/>
    <col min="1050" max="1280" width="11.5703125" style="37"/>
    <col min="1281" max="1281" width="10.5703125" style="37" bestFit="1" customWidth="1"/>
    <col min="1282" max="1282" width="6.7109375" style="37" bestFit="1" customWidth="1"/>
    <col min="1283" max="1303" width="8.5703125" style="37" customWidth="1"/>
    <col min="1304" max="1304" width="4.85546875" style="37" customWidth="1"/>
    <col min="1305" max="1305" width="12.5703125" style="37" bestFit="1" customWidth="1"/>
    <col min="1306" max="1536" width="11.5703125" style="37"/>
    <col min="1537" max="1537" width="10.5703125" style="37" bestFit="1" customWidth="1"/>
    <col min="1538" max="1538" width="6.7109375" style="37" bestFit="1" customWidth="1"/>
    <col min="1539" max="1559" width="8.5703125" style="37" customWidth="1"/>
    <col min="1560" max="1560" width="4.85546875" style="37" customWidth="1"/>
    <col min="1561" max="1561" width="12.5703125" style="37" bestFit="1" customWidth="1"/>
    <col min="1562" max="1792" width="11.5703125" style="37"/>
    <col min="1793" max="1793" width="10.5703125" style="37" bestFit="1" customWidth="1"/>
    <col min="1794" max="1794" width="6.7109375" style="37" bestFit="1" customWidth="1"/>
    <col min="1795" max="1815" width="8.5703125" style="37" customWidth="1"/>
    <col min="1816" max="1816" width="4.85546875" style="37" customWidth="1"/>
    <col min="1817" max="1817" width="12.5703125" style="37" bestFit="1" customWidth="1"/>
    <col min="1818" max="2048" width="11.5703125" style="37"/>
    <col min="2049" max="2049" width="10.5703125" style="37" bestFit="1" customWidth="1"/>
    <col min="2050" max="2050" width="6.7109375" style="37" bestFit="1" customWidth="1"/>
    <col min="2051" max="2071" width="8.5703125" style="37" customWidth="1"/>
    <col min="2072" max="2072" width="4.85546875" style="37" customWidth="1"/>
    <col min="2073" max="2073" width="12.5703125" style="37" bestFit="1" customWidth="1"/>
    <col min="2074" max="2304" width="11.5703125" style="37"/>
    <col min="2305" max="2305" width="10.5703125" style="37" bestFit="1" customWidth="1"/>
    <col min="2306" max="2306" width="6.7109375" style="37" bestFit="1" customWidth="1"/>
    <col min="2307" max="2327" width="8.5703125" style="37" customWidth="1"/>
    <col min="2328" max="2328" width="4.85546875" style="37" customWidth="1"/>
    <col min="2329" max="2329" width="12.5703125" style="37" bestFit="1" customWidth="1"/>
    <col min="2330" max="2560" width="11.5703125" style="37"/>
    <col min="2561" max="2561" width="10.5703125" style="37" bestFit="1" customWidth="1"/>
    <col min="2562" max="2562" width="6.7109375" style="37" bestFit="1" customWidth="1"/>
    <col min="2563" max="2583" width="8.5703125" style="37" customWidth="1"/>
    <col min="2584" max="2584" width="4.85546875" style="37" customWidth="1"/>
    <col min="2585" max="2585" width="12.5703125" style="37" bestFit="1" customWidth="1"/>
    <col min="2586" max="2816" width="11.5703125" style="37"/>
    <col min="2817" max="2817" width="10.5703125" style="37" bestFit="1" customWidth="1"/>
    <col min="2818" max="2818" width="6.7109375" style="37" bestFit="1" customWidth="1"/>
    <col min="2819" max="2839" width="8.5703125" style="37" customWidth="1"/>
    <col min="2840" max="2840" width="4.85546875" style="37" customWidth="1"/>
    <col min="2841" max="2841" width="12.5703125" style="37" bestFit="1" customWidth="1"/>
    <col min="2842" max="3072" width="11.5703125" style="37"/>
    <col min="3073" max="3073" width="10.5703125" style="37" bestFit="1" customWidth="1"/>
    <col min="3074" max="3074" width="6.7109375" style="37" bestFit="1" customWidth="1"/>
    <col min="3075" max="3095" width="8.5703125" style="37" customWidth="1"/>
    <col min="3096" max="3096" width="4.85546875" style="37" customWidth="1"/>
    <col min="3097" max="3097" width="12.5703125" style="37" bestFit="1" customWidth="1"/>
    <col min="3098" max="3328" width="11.5703125" style="37"/>
    <col min="3329" max="3329" width="10.5703125" style="37" bestFit="1" customWidth="1"/>
    <col min="3330" max="3330" width="6.7109375" style="37" bestFit="1" customWidth="1"/>
    <col min="3331" max="3351" width="8.5703125" style="37" customWidth="1"/>
    <col min="3352" max="3352" width="4.85546875" style="37" customWidth="1"/>
    <col min="3353" max="3353" width="12.5703125" style="37" bestFit="1" customWidth="1"/>
    <col min="3354" max="3584" width="11.5703125" style="37"/>
    <col min="3585" max="3585" width="10.5703125" style="37" bestFit="1" customWidth="1"/>
    <col min="3586" max="3586" width="6.7109375" style="37" bestFit="1" customWidth="1"/>
    <col min="3587" max="3607" width="8.5703125" style="37" customWidth="1"/>
    <col min="3608" max="3608" width="4.85546875" style="37" customWidth="1"/>
    <col min="3609" max="3609" width="12.5703125" style="37" bestFit="1" customWidth="1"/>
    <col min="3610" max="3840" width="11.5703125" style="37"/>
    <col min="3841" max="3841" width="10.5703125" style="37" bestFit="1" customWidth="1"/>
    <col min="3842" max="3842" width="6.7109375" style="37" bestFit="1" customWidth="1"/>
    <col min="3843" max="3863" width="8.5703125" style="37" customWidth="1"/>
    <col min="3864" max="3864" width="4.85546875" style="37" customWidth="1"/>
    <col min="3865" max="3865" width="12.5703125" style="37" bestFit="1" customWidth="1"/>
    <col min="3866" max="4096" width="11.5703125" style="37"/>
    <col min="4097" max="4097" width="10.5703125" style="37" bestFit="1" customWidth="1"/>
    <col min="4098" max="4098" width="6.7109375" style="37" bestFit="1" customWidth="1"/>
    <col min="4099" max="4119" width="8.5703125" style="37" customWidth="1"/>
    <col min="4120" max="4120" width="4.85546875" style="37" customWidth="1"/>
    <col min="4121" max="4121" width="12.5703125" style="37" bestFit="1" customWidth="1"/>
    <col min="4122" max="4352" width="11.5703125" style="37"/>
    <col min="4353" max="4353" width="10.5703125" style="37" bestFit="1" customWidth="1"/>
    <col min="4354" max="4354" width="6.7109375" style="37" bestFit="1" customWidth="1"/>
    <col min="4355" max="4375" width="8.5703125" style="37" customWidth="1"/>
    <col min="4376" max="4376" width="4.85546875" style="37" customWidth="1"/>
    <col min="4377" max="4377" width="12.5703125" style="37" bestFit="1" customWidth="1"/>
    <col min="4378" max="4608" width="11.5703125" style="37"/>
    <col min="4609" max="4609" width="10.5703125" style="37" bestFit="1" customWidth="1"/>
    <col min="4610" max="4610" width="6.7109375" style="37" bestFit="1" customWidth="1"/>
    <col min="4611" max="4631" width="8.5703125" style="37" customWidth="1"/>
    <col min="4632" max="4632" width="4.85546875" style="37" customWidth="1"/>
    <col min="4633" max="4633" width="12.5703125" style="37" bestFit="1" customWidth="1"/>
    <col min="4634" max="4864" width="11.5703125" style="37"/>
    <col min="4865" max="4865" width="10.5703125" style="37" bestFit="1" customWidth="1"/>
    <col min="4866" max="4866" width="6.7109375" style="37" bestFit="1" customWidth="1"/>
    <col min="4867" max="4887" width="8.5703125" style="37" customWidth="1"/>
    <col min="4888" max="4888" width="4.85546875" style="37" customWidth="1"/>
    <col min="4889" max="4889" width="12.5703125" style="37" bestFit="1" customWidth="1"/>
    <col min="4890" max="5120" width="11.5703125" style="37"/>
    <col min="5121" max="5121" width="10.5703125" style="37" bestFit="1" customWidth="1"/>
    <col min="5122" max="5122" width="6.7109375" style="37" bestFit="1" customWidth="1"/>
    <col min="5123" max="5143" width="8.5703125" style="37" customWidth="1"/>
    <col min="5144" max="5144" width="4.85546875" style="37" customWidth="1"/>
    <col min="5145" max="5145" width="12.5703125" style="37" bestFit="1" customWidth="1"/>
    <col min="5146" max="5376" width="11.5703125" style="37"/>
    <col min="5377" max="5377" width="10.5703125" style="37" bestFit="1" customWidth="1"/>
    <col min="5378" max="5378" width="6.7109375" style="37" bestFit="1" customWidth="1"/>
    <col min="5379" max="5399" width="8.5703125" style="37" customWidth="1"/>
    <col min="5400" max="5400" width="4.85546875" style="37" customWidth="1"/>
    <col min="5401" max="5401" width="12.5703125" style="37" bestFit="1" customWidth="1"/>
    <col min="5402" max="5632" width="11.5703125" style="37"/>
    <col min="5633" max="5633" width="10.5703125" style="37" bestFit="1" customWidth="1"/>
    <col min="5634" max="5634" width="6.7109375" style="37" bestFit="1" customWidth="1"/>
    <col min="5635" max="5655" width="8.5703125" style="37" customWidth="1"/>
    <col min="5656" max="5656" width="4.85546875" style="37" customWidth="1"/>
    <col min="5657" max="5657" width="12.5703125" style="37" bestFit="1" customWidth="1"/>
    <col min="5658" max="5888" width="11.5703125" style="37"/>
    <col min="5889" max="5889" width="10.5703125" style="37" bestFit="1" customWidth="1"/>
    <col min="5890" max="5890" width="6.7109375" style="37" bestFit="1" customWidth="1"/>
    <col min="5891" max="5911" width="8.5703125" style="37" customWidth="1"/>
    <col min="5912" max="5912" width="4.85546875" style="37" customWidth="1"/>
    <col min="5913" max="5913" width="12.5703125" style="37" bestFit="1" customWidth="1"/>
    <col min="5914" max="6144" width="11.5703125" style="37"/>
    <col min="6145" max="6145" width="10.5703125" style="37" bestFit="1" customWidth="1"/>
    <col min="6146" max="6146" width="6.7109375" style="37" bestFit="1" customWidth="1"/>
    <col min="6147" max="6167" width="8.5703125" style="37" customWidth="1"/>
    <col min="6168" max="6168" width="4.85546875" style="37" customWidth="1"/>
    <col min="6169" max="6169" width="12.5703125" style="37" bestFit="1" customWidth="1"/>
    <col min="6170" max="6400" width="11.5703125" style="37"/>
    <col min="6401" max="6401" width="10.5703125" style="37" bestFit="1" customWidth="1"/>
    <col min="6402" max="6402" width="6.7109375" style="37" bestFit="1" customWidth="1"/>
    <col min="6403" max="6423" width="8.5703125" style="37" customWidth="1"/>
    <col min="6424" max="6424" width="4.85546875" style="37" customWidth="1"/>
    <col min="6425" max="6425" width="12.5703125" style="37" bestFit="1" customWidth="1"/>
    <col min="6426" max="6656" width="11.5703125" style="37"/>
    <col min="6657" max="6657" width="10.5703125" style="37" bestFit="1" customWidth="1"/>
    <col min="6658" max="6658" width="6.7109375" style="37" bestFit="1" customWidth="1"/>
    <col min="6659" max="6679" width="8.5703125" style="37" customWidth="1"/>
    <col min="6680" max="6680" width="4.85546875" style="37" customWidth="1"/>
    <col min="6681" max="6681" width="12.5703125" style="37" bestFit="1" customWidth="1"/>
    <col min="6682" max="6912" width="11.5703125" style="37"/>
    <col min="6913" max="6913" width="10.5703125" style="37" bestFit="1" customWidth="1"/>
    <col min="6914" max="6914" width="6.7109375" style="37" bestFit="1" customWidth="1"/>
    <col min="6915" max="6935" width="8.5703125" style="37" customWidth="1"/>
    <col min="6936" max="6936" width="4.85546875" style="37" customWidth="1"/>
    <col min="6937" max="6937" width="12.5703125" style="37" bestFit="1" customWidth="1"/>
    <col min="6938" max="7168" width="11.5703125" style="37"/>
    <col min="7169" max="7169" width="10.5703125" style="37" bestFit="1" customWidth="1"/>
    <col min="7170" max="7170" width="6.7109375" style="37" bestFit="1" customWidth="1"/>
    <col min="7171" max="7191" width="8.5703125" style="37" customWidth="1"/>
    <col min="7192" max="7192" width="4.85546875" style="37" customWidth="1"/>
    <col min="7193" max="7193" width="12.5703125" style="37" bestFit="1" customWidth="1"/>
    <col min="7194" max="7424" width="11.5703125" style="37"/>
    <col min="7425" max="7425" width="10.5703125" style="37" bestFit="1" customWidth="1"/>
    <col min="7426" max="7426" width="6.7109375" style="37" bestFit="1" customWidth="1"/>
    <col min="7427" max="7447" width="8.5703125" style="37" customWidth="1"/>
    <col min="7448" max="7448" width="4.85546875" style="37" customWidth="1"/>
    <col min="7449" max="7449" width="12.5703125" style="37" bestFit="1" customWidth="1"/>
    <col min="7450" max="7680" width="11.5703125" style="37"/>
    <col min="7681" max="7681" width="10.5703125" style="37" bestFit="1" customWidth="1"/>
    <col min="7682" max="7682" width="6.7109375" style="37" bestFit="1" customWidth="1"/>
    <col min="7683" max="7703" width="8.5703125" style="37" customWidth="1"/>
    <col min="7704" max="7704" width="4.85546875" style="37" customWidth="1"/>
    <col min="7705" max="7705" width="12.5703125" style="37" bestFit="1" customWidth="1"/>
    <col min="7706" max="7936" width="11.5703125" style="37"/>
    <col min="7937" max="7937" width="10.5703125" style="37" bestFit="1" customWidth="1"/>
    <col min="7938" max="7938" width="6.7109375" style="37" bestFit="1" customWidth="1"/>
    <col min="7939" max="7959" width="8.5703125" style="37" customWidth="1"/>
    <col min="7960" max="7960" width="4.85546875" style="37" customWidth="1"/>
    <col min="7961" max="7961" width="12.5703125" style="37" bestFit="1" customWidth="1"/>
    <col min="7962" max="8192" width="11.5703125" style="37"/>
    <col min="8193" max="8193" width="10.5703125" style="37" bestFit="1" customWidth="1"/>
    <col min="8194" max="8194" width="6.7109375" style="37" bestFit="1" customWidth="1"/>
    <col min="8195" max="8215" width="8.5703125" style="37" customWidth="1"/>
    <col min="8216" max="8216" width="4.85546875" style="37" customWidth="1"/>
    <col min="8217" max="8217" width="12.5703125" style="37" bestFit="1" customWidth="1"/>
    <col min="8218" max="8448" width="11.5703125" style="37"/>
    <col min="8449" max="8449" width="10.5703125" style="37" bestFit="1" customWidth="1"/>
    <col min="8450" max="8450" width="6.7109375" style="37" bestFit="1" customWidth="1"/>
    <col min="8451" max="8471" width="8.5703125" style="37" customWidth="1"/>
    <col min="8472" max="8472" width="4.85546875" style="37" customWidth="1"/>
    <col min="8473" max="8473" width="12.5703125" style="37" bestFit="1" customWidth="1"/>
    <col min="8474" max="8704" width="11.5703125" style="37"/>
    <col min="8705" max="8705" width="10.5703125" style="37" bestFit="1" customWidth="1"/>
    <col min="8706" max="8706" width="6.7109375" style="37" bestFit="1" customWidth="1"/>
    <col min="8707" max="8727" width="8.5703125" style="37" customWidth="1"/>
    <col min="8728" max="8728" width="4.85546875" style="37" customWidth="1"/>
    <col min="8729" max="8729" width="12.5703125" style="37" bestFit="1" customWidth="1"/>
    <col min="8730" max="8960" width="11.5703125" style="37"/>
    <col min="8961" max="8961" width="10.5703125" style="37" bestFit="1" customWidth="1"/>
    <col min="8962" max="8962" width="6.7109375" style="37" bestFit="1" customWidth="1"/>
    <col min="8963" max="8983" width="8.5703125" style="37" customWidth="1"/>
    <col min="8984" max="8984" width="4.85546875" style="37" customWidth="1"/>
    <col min="8985" max="8985" width="12.5703125" style="37" bestFit="1" customWidth="1"/>
    <col min="8986" max="9216" width="11.5703125" style="37"/>
    <col min="9217" max="9217" width="10.5703125" style="37" bestFit="1" customWidth="1"/>
    <col min="9218" max="9218" width="6.7109375" style="37" bestFit="1" customWidth="1"/>
    <col min="9219" max="9239" width="8.5703125" style="37" customWidth="1"/>
    <col min="9240" max="9240" width="4.85546875" style="37" customWidth="1"/>
    <col min="9241" max="9241" width="12.5703125" style="37" bestFit="1" customWidth="1"/>
    <col min="9242" max="9472" width="11.5703125" style="37"/>
    <col min="9473" max="9473" width="10.5703125" style="37" bestFit="1" customWidth="1"/>
    <col min="9474" max="9474" width="6.7109375" style="37" bestFit="1" customWidth="1"/>
    <col min="9475" max="9495" width="8.5703125" style="37" customWidth="1"/>
    <col min="9496" max="9496" width="4.85546875" style="37" customWidth="1"/>
    <col min="9497" max="9497" width="12.5703125" style="37" bestFit="1" customWidth="1"/>
    <col min="9498" max="9728" width="11.5703125" style="37"/>
    <col min="9729" max="9729" width="10.5703125" style="37" bestFit="1" customWidth="1"/>
    <col min="9730" max="9730" width="6.7109375" style="37" bestFit="1" customWidth="1"/>
    <col min="9731" max="9751" width="8.5703125" style="37" customWidth="1"/>
    <col min="9752" max="9752" width="4.85546875" style="37" customWidth="1"/>
    <col min="9753" max="9753" width="12.5703125" style="37" bestFit="1" customWidth="1"/>
    <col min="9754" max="9984" width="11.5703125" style="37"/>
    <col min="9985" max="9985" width="10.5703125" style="37" bestFit="1" customWidth="1"/>
    <col min="9986" max="9986" width="6.7109375" style="37" bestFit="1" customWidth="1"/>
    <col min="9987" max="10007" width="8.5703125" style="37" customWidth="1"/>
    <col min="10008" max="10008" width="4.85546875" style="37" customWidth="1"/>
    <col min="10009" max="10009" width="12.5703125" style="37" bestFit="1" customWidth="1"/>
    <col min="10010" max="10240" width="11.5703125" style="37"/>
    <col min="10241" max="10241" width="10.5703125" style="37" bestFit="1" customWidth="1"/>
    <col min="10242" max="10242" width="6.7109375" style="37" bestFit="1" customWidth="1"/>
    <col min="10243" max="10263" width="8.5703125" style="37" customWidth="1"/>
    <col min="10264" max="10264" width="4.85546875" style="37" customWidth="1"/>
    <col min="10265" max="10265" width="12.5703125" style="37" bestFit="1" customWidth="1"/>
    <col min="10266" max="10496" width="11.5703125" style="37"/>
    <col min="10497" max="10497" width="10.5703125" style="37" bestFit="1" customWidth="1"/>
    <col min="10498" max="10498" width="6.7109375" style="37" bestFit="1" customWidth="1"/>
    <col min="10499" max="10519" width="8.5703125" style="37" customWidth="1"/>
    <col min="10520" max="10520" width="4.85546875" style="37" customWidth="1"/>
    <col min="10521" max="10521" width="12.5703125" style="37" bestFit="1" customWidth="1"/>
    <col min="10522" max="10752" width="11.5703125" style="37"/>
    <col min="10753" max="10753" width="10.5703125" style="37" bestFit="1" customWidth="1"/>
    <col min="10754" max="10754" width="6.7109375" style="37" bestFit="1" customWidth="1"/>
    <col min="10755" max="10775" width="8.5703125" style="37" customWidth="1"/>
    <col min="10776" max="10776" width="4.85546875" style="37" customWidth="1"/>
    <col min="10777" max="10777" width="12.5703125" style="37" bestFit="1" customWidth="1"/>
    <col min="10778" max="11008" width="11.5703125" style="37"/>
    <col min="11009" max="11009" width="10.5703125" style="37" bestFit="1" customWidth="1"/>
    <col min="11010" max="11010" width="6.7109375" style="37" bestFit="1" customWidth="1"/>
    <col min="11011" max="11031" width="8.5703125" style="37" customWidth="1"/>
    <col min="11032" max="11032" width="4.85546875" style="37" customWidth="1"/>
    <col min="11033" max="11033" width="12.5703125" style="37" bestFit="1" customWidth="1"/>
    <col min="11034" max="11264" width="11.5703125" style="37"/>
    <col min="11265" max="11265" width="10.5703125" style="37" bestFit="1" customWidth="1"/>
    <col min="11266" max="11266" width="6.7109375" style="37" bestFit="1" customWidth="1"/>
    <col min="11267" max="11287" width="8.5703125" style="37" customWidth="1"/>
    <col min="11288" max="11288" width="4.85546875" style="37" customWidth="1"/>
    <col min="11289" max="11289" width="12.5703125" style="37" bestFit="1" customWidth="1"/>
    <col min="11290" max="11520" width="11.5703125" style="37"/>
    <col min="11521" max="11521" width="10.5703125" style="37" bestFit="1" customWidth="1"/>
    <col min="11522" max="11522" width="6.7109375" style="37" bestFit="1" customWidth="1"/>
    <col min="11523" max="11543" width="8.5703125" style="37" customWidth="1"/>
    <col min="11544" max="11544" width="4.85546875" style="37" customWidth="1"/>
    <col min="11545" max="11545" width="12.5703125" style="37" bestFit="1" customWidth="1"/>
    <col min="11546" max="11776" width="11.5703125" style="37"/>
    <col min="11777" max="11777" width="10.5703125" style="37" bestFit="1" customWidth="1"/>
    <col min="11778" max="11778" width="6.7109375" style="37" bestFit="1" customWidth="1"/>
    <col min="11779" max="11799" width="8.5703125" style="37" customWidth="1"/>
    <col min="11800" max="11800" width="4.85546875" style="37" customWidth="1"/>
    <col min="11801" max="11801" width="12.5703125" style="37" bestFit="1" customWidth="1"/>
    <col min="11802" max="12032" width="11.5703125" style="37"/>
    <col min="12033" max="12033" width="10.5703125" style="37" bestFit="1" customWidth="1"/>
    <col min="12034" max="12034" width="6.7109375" style="37" bestFit="1" customWidth="1"/>
    <col min="12035" max="12055" width="8.5703125" style="37" customWidth="1"/>
    <col min="12056" max="12056" width="4.85546875" style="37" customWidth="1"/>
    <col min="12057" max="12057" width="12.5703125" style="37" bestFit="1" customWidth="1"/>
    <col min="12058" max="12288" width="11.5703125" style="37"/>
    <col min="12289" max="12289" width="10.5703125" style="37" bestFit="1" customWidth="1"/>
    <col min="12290" max="12290" width="6.7109375" style="37" bestFit="1" customWidth="1"/>
    <col min="12291" max="12311" width="8.5703125" style="37" customWidth="1"/>
    <col min="12312" max="12312" width="4.85546875" style="37" customWidth="1"/>
    <col min="12313" max="12313" width="12.5703125" style="37" bestFit="1" customWidth="1"/>
    <col min="12314" max="12544" width="11.5703125" style="37"/>
    <col min="12545" max="12545" width="10.5703125" style="37" bestFit="1" customWidth="1"/>
    <col min="12546" max="12546" width="6.7109375" style="37" bestFit="1" customWidth="1"/>
    <col min="12547" max="12567" width="8.5703125" style="37" customWidth="1"/>
    <col min="12568" max="12568" width="4.85546875" style="37" customWidth="1"/>
    <col min="12569" max="12569" width="12.5703125" style="37" bestFit="1" customWidth="1"/>
    <col min="12570" max="12800" width="11.5703125" style="37"/>
    <col min="12801" max="12801" width="10.5703125" style="37" bestFit="1" customWidth="1"/>
    <col min="12802" max="12802" width="6.7109375" style="37" bestFit="1" customWidth="1"/>
    <col min="12803" max="12823" width="8.5703125" style="37" customWidth="1"/>
    <col min="12824" max="12824" width="4.85546875" style="37" customWidth="1"/>
    <col min="12825" max="12825" width="12.5703125" style="37" bestFit="1" customWidth="1"/>
    <col min="12826" max="13056" width="11.5703125" style="37"/>
    <col min="13057" max="13057" width="10.5703125" style="37" bestFit="1" customWidth="1"/>
    <col min="13058" max="13058" width="6.7109375" style="37" bestFit="1" customWidth="1"/>
    <col min="13059" max="13079" width="8.5703125" style="37" customWidth="1"/>
    <col min="13080" max="13080" width="4.85546875" style="37" customWidth="1"/>
    <col min="13081" max="13081" width="12.5703125" style="37" bestFit="1" customWidth="1"/>
    <col min="13082" max="13312" width="11.5703125" style="37"/>
    <col min="13313" max="13313" width="10.5703125" style="37" bestFit="1" customWidth="1"/>
    <col min="13314" max="13314" width="6.7109375" style="37" bestFit="1" customWidth="1"/>
    <col min="13315" max="13335" width="8.5703125" style="37" customWidth="1"/>
    <col min="13336" max="13336" width="4.85546875" style="37" customWidth="1"/>
    <col min="13337" max="13337" width="12.5703125" style="37" bestFit="1" customWidth="1"/>
    <col min="13338" max="13568" width="11.5703125" style="37"/>
    <col min="13569" max="13569" width="10.5703125" style="37" bestFit="1" customWidth="1"/>
    <col min="13570" max="13570" width="6.7109375" style="37" bestFit="1" customWidth="1"/>
    <col min="13571" max="13591" width="8.5703125" style="37" customWidth="1"/>
    <col min="13592" max="13592" width="4.85546875" style="37" customWidth="1"/>
    <col min="13593" max="13593" width="12.5703125" style="37" bestFit="1" customWidth="1"/>
    <col min="13594" max="13824" width="11.5703125" style="37"/>
    <col min="13825" max="13825" width="10.5703125" style="37" bestFit="1" customWidth="1"/>
    <col min="13826" max="13826" width="6.7109375" style="37" bestFit="1" customWidth="1"/>
    <col min="13827" max="13847" width="8.5703125" style="37" customWidth="1"/>
    <col min="13848" max="13848" width="4.85546875" style="37" customWidth="1"/>
    <col min="13849" max="13849" width="12.5703125" style="37" bestFit="1" customWidth="1"/>
    <col min="13850" max="14080" width="11.5703125" style="37"/>
    <col min="14081" max="14081" width="10.5703125" style="37" bestFit="1" customWidth="1"/>
    <col min="14082" max="14082" width="6.7109375" style="37" bestFit="1" customWidth="1"/>
    <col min="14083" max="14103" width="8.5703125" style="37" customWidth="1"/>
    <col min="14104" max="14104" width="4.85546875" style="37" customWidth="1"/>
    <col min="14105" max="14105" width="12.5703125" style="37" bestFit="1" customWidth="1"/>
    <col min="14106" max="14336" width="11.5703125" style="37"/>
    <col min="14337" max="14337" width="10.5703125" style="37" bestFit="1" customWidth="1"/>
    <col min="14338" max="14338" width="6.7109375" style="37" bestFit="1" customWidth="1"/>
    <col min="14339" max="14359" width="8.5703125" style="37" customWidth="1"/>
    <col min="14360" max="14360" width="4.85546875" style="37" customWidth="1"/>
    <col min="14361" max="14361" width="12.5703125" style="37" bestFit="1" customWidth="1"/>
    <col min="14362" max="14592" width="11.5703125" style="37"/>
    <col min="14593" max="14593" width="10.5703125" style="37" bestFit="1" customWidth="1"/>
    <col min="14594" max="14594" width="6.7109375" style="37" bestFit="1" customWidth="1"/>
    <col min="14595" max="14615" width="8.5703125" style="37" customWidth="1"/>
    <col min="14616" max="14616" width="4.85546875" style="37" customWidth="1"/>
    <col min="14617" max="14617" width="12.5703125" style="37" bestFit="1" customWidth="1"/>
    <col min="14618" max="14848" width="11.5703125" style="37"/>
    <col min="14849" max="14849" width="10.5703125" style="37" bestFit="1" customWidth="1"/>
    <col min="14850" max="14850" width="6.7109375" style="37" bestFit="1" customWidth="1"/>
    <col min="14851" max="14871" width="8.5703125" style="37" customWidth="1"/>
    <col min="14872" max="14872" width="4.85546875" style="37" customWidth="1"/>
    <col min="14873" max="14873" width="12.5703125" style="37" bestFit="1" customWidth="1"/>
    <col min="14874" max="15104" width="11.5703125" style="37"/>
    <col min="15105" max="15105" width="10.5703125" style="37" bestFit="1" customWidth="1"/>
    <col min="15106" max="15106" width="6.7109375" style="37" bestFit="1" customWidth="1"/>
    <col min="15107" max="15127" width="8.5703125" style="37" customWidth="1"/>
    <col min="15128" max="15128" width="4.85546875" style="37" customWidth="1"/>
    <col min="15129" max="15129" width="12.5703125" style="37" bestFit="1" customWidth="1"/>
    <col min="15130" max="15360" width="11.5703125" style="37"/>
    <col min="15361" max="15361" width="10.5703125" style="37" bestFit="1" customWidth="1"/>
    <col min="15362" max="15362" width="6.7109375" style="37" bestFit="1" customWidth="1"/>
    <col min="15363" max="15383" width="8.5703125" style="37" customWidth="1"/>
    <col min="15384" max="15384" width="4.85546875" style="37" customWidth="1"/>
    <col min="15385" max="15385" width="12.5703125" style="37" bestFit="1" customWidth="1"/>
    <col min="15386" max="15616" width="11.5703125" style="37"/>
    <col min="15617" max="15617" width="10.5703125" style="37" bestFit="1" customWidth="1"/>
    <col min="15618" max="15618" width="6.7109375" style="37" bestFit="1" customWidth="1"/>
    <col min="15619" max="15639" width="8.5703125" style="37" customWidth="1"/>
    <col min="15640" max="15640" width="4.85546875" style="37" customWidth="1"/>
    <col min="15641" max="15641" width="12.5703125" style="37" bestFit="1" customWidth="1"/>
    <col min="15642" max="15872" width="11.5703125" style="37"/>
    <col min="15873" max="15873" width="10.5703125" style="37" bestFit="1" customWidth="1"/>
    <col min="15874" max="15874" width="6.7109375" style="37" bestFit="1" customWidth="1"/>
    <col min="15875" max="15895" width="8.5703125" style="37" customWidth="1"/>
    <col min="15896" max="15896" width="4.85546875" style="37" customWidth="1"/>
    <col min="15897" max="15897" width="12.5703125" style="37" bestFit="1" customWidth="1"/>
    <col min="15898" max="16128" width="11.5703125" style="37"/>
    <col min="16129" max="16129" width="10.5703125" style="37" bestFit="1" customWidth="1"/>
    <col min="16130" max="16130" width="6.7109375" style="37" bestFit="1" customWidth="1"/>
    <col min="16131" max="16151" width="8.5703125" style="37" customWidth="1"/>
    <col min="16152" max="16152" width="4.85546875" style="37" customWidth="1"/>
    <col min="16153" max="16153" width="12.5703125" style="37" bestFit="1" customWidth="1"/>
    <col min="16154" max="16384" width="11.5703125" style="37"/>
  </cols>
  <sheetData>
    <row r="1" spans="1:25" ht="18.75">
      <c r="A1" s="35"/>
      <c r="B1" s="36"/>
      <c r="C1" s="36"/>
      <c r="D1" s="35"/>
      <c r="E1" s="35"/>
      <c r="F1" s="35"/>
      <c r="G1" s="35"/>
      <c r="H1" s="35"/>
      <c r="J1" s="35"/>
      <c r="K1" s="35"/>
      <c r="L1" s="35"/>
      <c r="M1" s="35"/>
      <c r="U1" s="39" t="s">
        <v>34</v>
      </c>
      <c r="X1" s="38"/>
    </row>
    <row r="2" spans="1:25" ht="17.25">
      <c r="A2" s="35"/>
      <c r="B2" s="36"/>
      <c r="C2" s="36"/>
      <c r="D2" s="35"/>
      <c r="E2" s="35"/>
      <c r="F2" s="35"/>
      <c r="G2" s="35"/>
      <c r="H2" s="35"/>
      <c r="I2" s="35"/>
      <c r="J2" s="35"/>
      <c r="K2" s="35"/>
      <c r="L2" s="35"/>
      <c r="M2" s="35"/>
      <c r="X2" s="38"/>
    </row>
    <row r="3" spans="1:25" ht="17.25">
      <c r="A3" s="35"/>
      <c r="B3" s="36"/>
      <c r="C3" s="36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8"/>
      <c r="V3" s="38"/>
      <c r="W3" s="38" t="s">
        <v>35</v>
      </c>
      <c r="X3" s="38"/>
    </row>
    <row r="4" spans="1:25" ht="15.75">
      <c r="A4" s="166" t="s">
        <v>36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</row>
    <row r="5" spans="1:25" ht="15.75" thickBo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</row>
    <row r="6" spans="1:25" ht="19.5" customHeight="1" thickBot="1">
      <c r="A6" s="63"/>
      <c r="B6" s="63"/>
      <c r="C6" s="167" t="s">
        <v>37</v>
      </c>
      <c r="D6" s="167"/>
      <c r="E6" s="167"/>
      <c r="F6" s="167"/>
      <c r="G6" s="167"/>
      <c r="H6" s="167"/>
      <c r="I6" s="167"/>
      <c r="J6" s="167" t="s">
        <v>38</v>
      </c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8"/>
    </row>
    <row r="7" spans="1:25" s="41" customFormat="1" ht="24.75" thickBot="1">
      <c r="A7" s="64"/>
      <c r="B7" s="118" t="s">
        <v>39</v>
      </c>
      <c r="C7" s="119" t="s">
        <v>40</v>
      </c>
      <c r="D7" s="119" t="s">
        <v>41</v>
      </c>
      <c r="E7" s="119" t="s">
        <v>42</v>
      </c>
      <c r="F7" s="119" t="s">
        <v>43</v>
      </c>
      <c r="G7" s="119" t="s">
        <v>44</v>
      </c>
      <c r="H7" s="119" t="s">
        <v>45</v>
      </c>
      <c r="I7" s="120" t="s">
        <v>46</v>
      </c>
      <c r="J7" s="119" t="s">
        <v>47</v>
      </c>
      <c r="K7" s="119" t="s">
        <v>48</v>
      </c>
      <c r="L7" s="119" t="s">
        <v>49</v>
      </c>
      <c r="M7" s="119" t="s">
        <v>50</v>
      </c>
      <c r="N7" s="119" t="s">
        <v>51</v>
      </c>
      <c r="O7" s="119" t="s">
        <v>52</v>
      </c>
      <c r="P7" s="120" t="s">
        <v>53</v>
      </c>
      <c r="Q7" s="119" t="s">
        <v>54</v>
      </c>
      <c r="R7" s="119" t="s">
        <v>55</v>
      </c>
      <c r="S7" s="119" t="s">
        <v>56</v>
      </c>
      <c r="T7" s="119" t="s">
        <v>57</v>
      </c>
      <c r="U7" s="119" t="s">
        <v>58</v>
      </c>
      <c r="V7" s="119" t="s">
        <v>59</v>
      </c>
      <c r="W7" s="121" t="s">
        <v>60</v>
      </c>
    </row>
    <row r="8" spans="1:25">
      <c r="A8" s="164" t="s">
        <v>61</v>
      </c>
      <c r="B8" s="74">
        <v>1</v>
      </c>
      <c r="C8" s="75" t="s">
        <v>2</v>
      </c>
      <c r="D8" s="76" t="s">
        <v>1</v>
      </c>
      <c r="E8" s="77" t="s">
        <v>4</v>
      </c>
      <c r="F8" s="78" t="s">
        <v>3</v>
      </c>
      <c r="G8" s="79" t="s">
        <v>0</v>
      </c>
      <c r="H8" s="80" t="s">
        <v>5</v>
      </c>
      <c r="I8" s="75" t="s">
        <v>2</v>
      </c>
      <c r="J8" s="76" t="s">
        <v>1</v>
      </c>
      <c r="K8" s="75" t="s">
        <v>2</v>
      </c>
      <c r="L8" s="79" t="s">
        <v>0</v>
      </c>
      <c r="M8" s="76" t="s">
        <v>1</v>
      </c>
      <c r="N8" s="75" t="s">
        <v>2</v>
      </c>
      <c r="O8" s="80" t="s">
        <v>5</v>
      </c>
      <c r="P8" s="76" t="s">
        <v>1</v>
      </c>
      <c r="Q8" s="75" t="s">
        <v>2</v>
      </c>
      <c r="R8" s="77" t="s">
        <v>4</v>
      </c>
      <c r="S8" s="76" t="s">
        <v>1</v>
      </c>
      <c r="T8" s="81" t="s">
        <v>6</v>
      </c>
      <c r="U8" s="78" t="s">
        <v>3</v>
      </c>
      <c r="V8" s="75" t="s">
        <v>2</v>
      </c>
      <c r="W8" s="100" t="s">
        <v>1</v>
      </c>
      <c r="Y8" s="42"/>
    </row>
    <row r="9" spans="1:25">
      <c r="A9" s="162"/>
      <c r="B9" s="65">
        <v>2</v>
      </c>
      <c r="C9" s="58" t="s">
        <v>1</v>
      </c>
      <c r="D9" s="59" t="s">
        <v>4</v>
      </c>
      <c r="E9" s="54" t="s">
        <v>3</v>
      </c>
      <c r="F9" s="55" t="s">
        <v>0</v>
      </c>
      <c r="G9" s="56" t="s">
        <v>5</v>
      </c>
      <c r="H9" s="57" t="s">
        <v>2</v>
      </c>
      <c r="I9" s="58" t="s">
        <v>1</v>
      </c>
      <c r="J9" s="57" t="s">
        <v>2</v>
      </c>
      <c r="K9" s="55" t="s">
        <v>0</v>
      </c>
      <c r="L9" s="58" t="s">
        <v>1</v>
      </c>
      <c r="M9" s="57" t="s">
        <v>2</v>
      </c>
      <c r="N9" s="56" t="s">
        <v>5</v>
      </c>
      <c r="O9" s="58" t="s">
        <v>1</v>
      </c>
      <c r="P9" s="57" t="s">
        <v>2</v>
      </c>
      <c r="Q9" s="59" t="s">
        <v>4</v>
      </c>
      <c r="R9" s="58" t="s">
        <v>1</v>
      </c>
      <c r="S9" s="60" t="s">
        <v>6</v>
      </c>
      <c r="T9" s="54" t="s">
        <v>3</v>
      </c>
      <c r="U9" s="57" t="s">
        <v>2</v>
      </c>
      <c r="V9" s="58" t="s">
        <v>1</v>
      </c>
      <c r="W9" s="101" t="s">
        <v>2</v>
      </c>
      <c r="Y9" s="43"/>
    </row>
    <row r="10" spans="1:25">
      <c r="A10" s="162"/>
      <c r="B10" s="65">
        <v>3</v>
      </c>
      <c r="C10" s="59" t="s">
        <v>4</v>
      </c>
      <c r="D10" s="54" t="s">
        <v>3</v>
      </c>
      <c r="E10" s="55" t="s">
        <v>0</v>
      </c>
      <c r="F10" s="56" t="s">
        <v>5</v>
      </c>
      <c r="G10" s="57" t="s">
        <v>2</v>
      </c>
      <c r="H10" s="58" t="s">
        <v>1</v>
      </c>
      <c r="I10" s="57" t="s">
        <v>2</v>
      </c>
      <c r="J10" s="55" t="s">
        <v>0</v>
      </c>
      <c r="K10" s="58" t="s">
        <v>1</v>
      </c>
      <c r="L10" s="57" t="s">
        <v>2</v>
      </c>
      <c r="M10" s="56" t="s">
        <v>5</v>
      </c>
      <c r="N10" s="58" t="s">
        <v>1</v>
      </c>
      <c r="O10" s="57" t="s">
        <v>2</v>
      </c>
      <c r="P10" s="59" t="s">
        <v>4</v>
      </c>
      <c r="Q10" s="58" t="s">
        <v>1</v>
      </c>
      <c r="R10" s="60" t="s">
        <v>6</v>
      </c>
      <c r="S10" s="54" t="s">
        <v>3</v>
      </c>
      <c r="T10" s="57" t="s">
        <v>2</v>
      </c>
      <c r="U10" s="58" t="s">
        <v>1</v>
      </c>
      <c r="V10" s="57" t="s">
        <v>2</v>
      </c>
      <c r="W10" s="102" t="s">
        <v>1</v>
      </c>
      <c r="Y10" s="43"/>
    </row>
    <row r="11" spans="1:25" ht="15.75" thickBot="1">
      <c r="A11" s="165"/>
      <c r="B11" s="82">
        <v>4</v>
      </c>
      <c r="C11" s="83" t="s">
        <v>3</v>
      </c>
      <c r="D11" s="84" t="s">
        <v>0</v>
      </c>
      <c r="E11" s="85" t="s">
        <v>5</v>
      </c>
      <c r="F11" s="86" t="s">
        <v>2</v>
      </c>
      <c r="G11" s="87" t="s">
        <v>1</v>
      </c>
      <c r="H11" s="86" t="s">
        <v>2</v>
      </c>
      <c r="I11" s="84" t="s">
        <v>0</v>
      </c>
      <c r="J11" s="87" t="s">
        <v>1</v>
      </c>
      <c r="K11" s="86" t="s">
        <v>2</v>
      </c>
      <c r="L11" s="85" t="s">
        <v>5</v>
      </c>
      <c r="M11" s="87" t="s">
        <v>1</v>
      </c>
      <c r="N11" s="86" t="s">
        <v>2</v>
      </c>
      <c r="O11" s="88" t="s">
        <v>4</v>
      </c>
      <c r="P11" s="87" t="s">
        <v>1</v>
      </c>
      <c r="Q11" s="89" t="s">
        <v>6</v>
      </c>
      <c r="R11" s="83" t="s">
        <v>3</v>
      </c>
      <c r="S11" s="86" t="s">
        <v>2</v>
      </c>
      <c r="T11" s="87" t="s">
        <v>1</v>
      </c>
      <c r="U11" s="86" t="s">
        <v>2</v>
      </c>
      <c r="V11" s="87" t="s">
        <v>1</v>
      </c>
      <c r="W11" s="103" t="s">
        <v>0</v>
      </c>
      <c r="Y11" s="43"/>
    </row>
    <row r="12" spans="1:25">
      <c r="A12" s="161" t="s">
        <v>62</v>
      </c>
      <c r="B12" s="66">
        <v>5</v>
      </c>
      <c r="C12" s="67" t="s">
        <v>0</v>
      </c>
      <c r="D12" s="68" t="s">
        <v>5</v>
      </c>
      <c r="E12" s="69" t="s">
        <v>2</v>
      </c>
      <c r="F12" s="70" t="s">
        <v>1</v>
      </c>
      <c r="G12" s="69" t="s">
        <v>2</v>
      </c>
      <c r="H12" s="67" t="s">
        <v>0</v>
      </c>
      <c r="I12" s="70" t="s">
        <v>1</v>
      </c>
      <c r="J12" s="69" t="s">
        <v>2</v>
      </c>
      <c r="K12" s="68" t="s">
        <v>5</v>
      </c>
      <c r="L12" s="70" t="s">
        <v>1</v>
      </c>
      <c r="M12" s="69" t="s">
        <v>2</v>
      </c>
      <c r="N12" s="71" t="s">
        <v>4</v>
      </c>
      <c r="O12" s="70" t="s">
        <v>1</v>
      </c>
      <c r="P12" s="72" t="s">
        <v>6</v>
      </c>
      <c r="Q12" s="73" t="s">
        <v>3</v>
      </c>
      <c r="R12" s="69" t="s">
        <v>2</v>
      </c>
      <c r="S12" s="70" t="s">
        <v>1</v>
      </c>
      <c r="T12" s="69" t="s">
        <v>2</v>
      </c>
      <c r="U12" s="70" t="s">
        <v>1</v>
      </c>
      <c r="V12" s="67" t="s">
        <v>0</v>
      </c>
      <c r="W12" s="104" t="s">
        <v>2</v>
      </c>
      <c r="Y12" s="43"/>
    </row>
    <row r="13" spans="1:25">
      <c r="A13" s="162"/>
      <c r="B13" s="65">
        <v>6</v>
      </c>
      <c r="C13" s="56" t="s">
        <v>5</v>
      </c>
      <c r="D13" s="57" t="s">
        <v>2</v>
      </c>
      <c r="E13" s="58" t="s">
        <v>1</v>
      </c>
      <c r="F13" s="57" t="s">
        <v>2</v>
      </c>
      <c r="G13" s="55" t="s">
        <v>0</v>
      </c>
      <c r="H13" s="58" t="s">
        <v>1</v>
      </c>
      <c r="I13" s="57" t="s">
        <v>2</v>
      </c>
      <c r="J13" s="56" t="s">
        <v>5</v>
      </c>
      <c r="K13" s="58" t="s">
        <v>1</v>
      </c>
      <c r="L13" s="57" t="s">
        <v>2</v>
      </c>
      <c r="M13" s="59" t="s">
        <v>4</v>
      </c>
      <c r="N13" s="58" t="s">
        <v>1</v>
      </c>
      <c r="O13" s="60" t="s">
        <v>6</v>
      </c>
      <c r="P13" s="54" t="s">
        <v>3</v>
      </c>
      <c r="Q13" s="57" t="s">
        <v>2</v>
      </c>
      <c r="R13" s="58" t="s">
        <v>1</v>
      </c>
      <c r="S13" s="57" t="s">
        <v>2</v>
      </c>
      <c r="T13" s="58" t="s">
        <v>1</v>
      </c>
      <c r="U13" s="55" t="s">
        <v>0</v>
      </c>
      <c r="V13" s="57" t="s">
        <v>2</v>
      </c>
      <c r="W13" s="102" t="s">
        <v>1</v>
      </c>
      <c r="Y13" s="43"/>
    </row>
    <row r="14" spans="1:25">
      <c r="A14" s="162"/>
      <c r="B14" s="65">
        <v>7</v>
      </c>
      <c r="C14" s="57" t="s">
        <v>2</v>
      </c>
      <c r="D14" s="58" t="s">
        <v>1</v>
      </c>
      <c r="E14" s="57" t="s">
        <v>2</v>
      </c>
      <c r="F14" s="55" t="s">
        <v>0</v>
      </c>
      <c r="G14" s="58" t="s">
        <v>1</v>
      </c>
      <c r="H14" s="57" t="s">
        <v>2</v>
      </c>
      <c r="I14" s="56" t="s">
        <v>5</v>
      </c>
      <c r="J14" s="58" t="s">
        <v>1</v>
      </c>
      <c r="K14" s="57" t="s">
        <v>2</v>
      </c>
      <c r="L14" s="59" t="s">
        <v>4</v>
      </c>
      <c r="M14" s="58" t="s">
        <v>1</v>
      </c>
      <c r="N14" s="60" t="s">
        <v>6</v>
      </c>
      <c r="O14" s="54" t="s">
        <v>3</v>
      </c>
      <c r="P14" s="57" t="s">
        <v>2</v>
      </c>
      <c r="Q14" s="58" t="s">
        <v>1</v>
      </c>
      <c r="R14" s="57" t="s">
        <v>2</v>
      </c>
      <c r="S14" s="58" t="s">
        <v>1</v>
      </c>
      <c r="T14" s="55" t="s">
        <v>0</v>
      </c>
      <c r="U14" s="57" t="s">
        <v>2</v>
      </c>
      <c r="V14" s="58" t="s">
        <v>1</v>
      </c>
      <c r="W14" s="105" t="s">
        <v>4</v>
      </c>
    </row>
    <row r="15" spans="1:25" ht="15.75" thickBot="1">
      <c r="A15" s="163"/>
      <c r="B15" s="90">
        <v>8</v>
      </c>
      <c r="C15" s="91" t="s">
        <v>1</v>
      </c>
      <c r="D15" s="92" t="s">
        <v>2</v>
      </c>
      <c r="E15" s="93" t="s">
        <v>0</v>
      </c>
      <c r="F15" s="91" t="s">
        <v>1</v>
      </c>
      <c r="G15" s="92" t="s">
        <v>2</v>
      </c>
      <c r="H15" s="94" t="s">
        <v>5</v>
      </c>
      <c r="I15" s="91" t="s">
        <v>1</v>
      </c>
      <c r="J15" s="92" t="s">
        <v>2</v>
      </c>
      <c r="K15" s="95" t="s">
        <v>4</v>
      </c>
      <c r="L15" s="91" t="s">
        <v>1</v>
      </c>
      <c r="M15" s="96" t="s">
        <v>6</v>
      </c>
      <c r="N15" s="97" t="s">
        <v>3</v>
      </c>
      <c r="O15" s="92" t="s">
        <v>2</v>
      </c>
      <c r="P15" s="91" t="s">
        <v>1</v>
      </c>
      <c r="Q15" s="92" t="s">
        <v>2</v>
      </c>
      <c r="R15" s="91" t="s">
        <v>1</v>
      </c>
      <c r="S15" s="93" t="s">
        <v>0</v>
      </c>
      <c r="T15" s="92" t="s">
        <v>2</v>
      </c>
      <c r="U15" s="91" t="s">
        <v>1</v>
      </c>
      <c r="V15" s="95" t="s">
        <v>4</v>
      </c>
      <c r="W15" s="106" t="s">
        <v>5</v>
      </c>
    </row>
    <row r="16" spans="1:25">
      <c r="A16" s="164" t="s">
        <v>63</v>
      </c>
      <c r="B16" s="74">
        <v>9</v>
      </c>
      <c r="C16" s="75" t="s">
        <v>2</v>
      </c>
      <c r="D16" s="79" t="s">
        <v>0</v>
      </c>
      <c r="E16" s="76" t="s">
        <v>1</v>
      </c>
      <c r="F16" s="75" t="s">
        <v>2</v>
      </c>
      <c r="G16" s="80" t="s">
        <v>5</v>
      </c>
      <c r="H16" s="76" t="s">
        <v>1</v>
      </c>
      <c r="I16" s="75" t="s">
        <v>2</v>
      </c>
      <c r="J16" s="77" t="s">
        <v>4</v>
      </c>
      <c r="K16" s="76" t="s">
        <v>1</v>
      </c>
      <c r="L16" s="81" t="s">
        <v>6</v>
      </c>
      <c r="M16" s="78" t="s">
        <v>3</v>
      </c>
      <c r="N16" s="75" t="s">
        <v>2</v>
      </c>
      <c r="O16" s="98" t="s">
        <v>73</v>
      </c>
      <c r="P16" s="75" t="s">
        <v>2</v>
      </c>
      <c r="Q16" s="76" t="s">
        <v>1</v>
      </c>
      <c r="R16" s="79" t="s">
        <v>0</v>
      </c>
      <c r="S16" s="75" t="s">
        <v>2</v>
      </c>
      <c r="T16" s="76" t="s">
        <v>1</v>
      </c>
      <c r="U16" s="77" t="s">
        <v>4</v>
      </c>
      <c r="V16" s="80" t="s">
        <v>5</v>
      </c>
      <c r="W16" s="107" t="s">
        <v>2</v>
      </c>
    </row>
    <row r="17" spans="1:23">
      <c r="A17" s="162"/>
      <c r="B17" s="65">
        <v>10</v>
      </c>
      <c r="C17" s="55" t="s">
        <v>0</v>
      </c>
      <c r="D17" s="58" t="s">
        <v>1</v>
      </c>
      <c r="E17" s="57" t="s">
        <v>2</v>
      </c>
      <c r="F17" s="56" t="s">
        <v>5</v>
      </c>
      <c r="G17" s="58" t="s">
        <v>1</v>
      </c>
      <c r="H17" s="57" t="s">
        <v>2</v>
      </c>
      <c r="I17" s="59" t="s">
        <v>4</v>
      </c>
      <c r="J17" s="58" t="s">
        <v>1</v>
      </c>
      <c r="K17" s="60" t="s">
        <v>6</v>
      </c>
      <c r="L17" s="54" t="s">
        <v>3</v>
      </c>
      <c r="M17" s="57" t="s">
        <v>2</v>
      </c>
      <c r="N17" s="58" t="s">
        <v>1</v>
      </c>
      <c r="O17" s="57" t="s">
        <v>2</v>
      </c>
      <c r="P17" s="58" t="s">
        <v>1</v>
      </c>
      <c r="Q17" s="55" t="s">
        <v>0</v>
      </c>
      <c r="R17" s="57" t="s">
        <v>2</v>
      </c>
      <c r="S17" s="58" t="s">
        <v>1</v>
      </c>
      <c r="T17" s="59" t="s">
        <v>4</v>
      </c>
      <c r="U17" s="56" t="s">
        <v>5</v>
      </c>
      <c r="V17" s="57" t="s">
        <v>2</v>
      </c>
      <c r="W17" s="108" t="s">
        <v>0</v>
      </c>
    </row>
    <row r="18" spans="1:23">
      <c r="A18" s="162"/>
      <c r="B18" s="65">
        <v>11</v>
      </c>
      <c r="C18" s="58" t="s">
        <v>1</v>
      </c>
      <c r="D18" s="57" t="s">
        <v>2</v>
      </c>
      <c r="E18" s="56" t="s">
        <v>5</v>
      </c>
      <c r="F18" s="58" t="s">
        <v>1</v>
      </c>
      <c r="G18" s="57" t="s">
        <v>2</v>
      </c>
      <c r="H18" s="59" t="s">
        <v>4</v>
      </c>
      <c r="I18" s="58" t="s">
        <v>1</v>
      </c>
      <c r="J18" s="60" t="s">
        <v>6</v>
      </c>
      <c r="K18" s="54" t="s">
        <v>3</v>
      </c>
      <c r="L18" s="57" t="s">
        <v>2</v>
      </c>
      <c r="M18" s="58" t="s">
        <v>1</v>
      </c>
      <c r="N18" s="57" t="s">
        <v>2</v>
      </c>
      <c r="O18" s="58" t="s">
        <v>1</v>
      </c>
      <c r="P18" s="55" t="s">
        <v>0</v>
      </c>
      <c r="Q18" s="57" t="s">
        <v>2</v>
      </c>
      <c r="R18" s="58" t="s">
        <v>1</v>
      </c>
      <c r="S18" s="59" t="s">
        <v>4</v>
      </c>
      <c r="T18" s="56" t="s">
        <v>5</v>
      </c>
      <c r="U18" s="57" t="s">
        <v>2</v>
      </c>
      <c r="V18" s="55" t="s">
        <v>0</v>
      </c>
      <c r="W18" s="101" t="s">
        <v>2</v>
      </c>
    </row>
    <row r="19" spans="1:23" ht="15.75" thickBot="1">
      <c r="A19" s="165"/>
      <c r="B19" s="82">
        <v>12</v>
      </c>
      <c r="C19" s="86" t="s">
        <v>2</v>
      </c>
      <c r="D19" s="85" t="s">
        <v>5</v>
      </c>
      <c r="E19" s="87" t="s">
        <v>1</v>
      </c>
      <c r="F19" s="86" t="s">
        <v>2</v>
      </c>
      <c r="G19" s="88" t="s">
        <v>4</v>
      </c>
      <c r="H19" s="87" t="s">
        <v>1</v>
      </c>
      <c r="I19" s="89" t="s">
        <v>6</v>
      </c>
      <c r="J19" s="83" t="s">
        <v>3</v>
      </c>
      <c r="K19" s="86" t="s">
        <v>2</v>
      </c>
      <c r="L19" s="87" t="s">
        <v>1</v>
      </c>
      <c r="M19" s="86" t="s">
        <v>2</v>
      </c>
      <c r="N19" s="87" t="s">
        <v>1</v>
      </c>
      <c r="O19" s="84" t="s">
        <v>0</v>
      </c>
      <c r="P19" s="86" t="s">
        <v>2</v>
      </c>
      <c r="Q19" s="87" t="s">
        <v>1</v>
      </c>
      <c r="R19" s="88" t="s">
        <v>4</v>
      </c>
      <c r="S19" s="85" t="s">
        <v>5</v>
      </c>
      <c r="T19" s="86" t="s">
        <v>2</v>
      </c>
      <c r="U19" s="84" t="s">
        <v>0</v>
      </c>
      <c r="V19" s="86" t="s">
        <v>2</v>
      </c>
      <c r="W19" s="109" t="s">
        <v>1</v>
      </c>
    </row>
    <row r="20" spans="1:23">
      <c r="A20" s="161" t="s">
        <v>64</v>
      </c>
      <c r="B20" s="66">
        <v>13</v>
      </c>
      <c r="C20" s="68" t="s">
        <v>5</v>
      </c>
      <c r="D20" s="70" t="s">
        <v>1</v>
      </c>
      <c r="E20" s="69" t="s">
        <v>2</v>
      </c>
      <c r="F20" s="71" t="s">
        <v>4</v>
      </c>
      <c r="G20" s="70" t="s">
        <v>1</v>
      </c>
      <c r="H20" s="72" t="s">
        <v>6</v>
      </c>
      <c r="I20" s="73" t="s">
        <v>3</v>
      </c>
      <c r="J20" s="69" t="s">
        <v>2</v>
      </c>
      <c r="K20" s="70" t="s">
        <v>1</v>
      </c>
      <c r="L20" s="69" t="s">
        <v>2</v>
      </c>
      <c r="M20" s="70" t="s">
        <v>1</v>
      </c>
      <c r="N20" s="67" t="s">
        <v>0</v>
      </c>
      <c r="O20" s="69" t="s">
        <v>2</v>
      </c>
      <c r="P20" s="70" t="s">
        <v>1</v>
      </c>
      <c r="Q20" s="71" t="s">
        <v>4</v>
      </c>
      <c r="R20" s="68" t="s">
        <v>5</v>
      </c>
      <c r="S20" s="69" t="s">
        <v>2</v>
      </c>
      <c r="T20" s="67" t="s">
        <v>0</v>
      </c>
      <c r="U20" s="69" t="s">
        <v>2</v>
      </c>
      <c r="V20" s="70" t="s">
        <v>1</v>
      </c>
      <c r="W20" s="110" t="s">
        <v>5</v>
      </c>
    </row>
    <row r="21" spans="1:23">
      <c r="A21" s="162"/>
      <c r="B21" s="65">
        <v>14</v>
      </c>
      <c r="C21" s="58" t="s">
        <v>1</v>
      </c>
      <c r="D21" s="57" t="s">
        <v>2</v>
      </c>
      <c r="E21" s="59" t="s">
        <v>4</v>
      </c>
      <c r="F21" s="58" t="s">
        <v>1</v>
      </c>
      <c r="G21" s="60" t="s">
        <v>6</v>
      </c>
      <c r="H21" s="54" t="s">
        <v>3</v>
      </c>
      <c r="I21" s="57" t="s">
        <v>2</v>
      </c>
      <c r="J21" s="58" t="s">
        <v>1</v>
      </c>
      <c r="K21" s="57" t="s">
        <v>2</v>
      </c>
      <c r="L21" s="58" t="s">
        <v>1</v>
      </c>
      <c r="M21" s="55" t="s">
        <v>0</v>
      </c>
      <c r="N21" s="57" t="s">
        <v>2</v>
      </c>
      <c r="O21" s="58" t="s">
        <v>1</v>
      </c>
      <c r="P21" s="59" t="s">
        <v>4</v>
      </c>
      <c r="Q21" s="56" t="s">
        <v>5</v>
      </c>
      <c r="R21" s="57" t="s">
        <v>2</v>
      </c>
      <c r="S21" s="55" t="s">
        <v>0</v>
      </c>
      <c r="T21" s="57" t="s">
        <v>2</v>
      </c>
      <c r="U21" s="58" t="s">
        <v>1</v>
      </c>
      <c r="V21" s="56" t="s">
        <v>5</v>
      </c>
      <c r="W21" s="111" t="s">
        <v>6</v>
      </c>
    </row>
    <row r="22" spans="1:23">
      <c r="A22" s="162"/>
      <c r="B22" s="65">
        <v>15</v>
      </c>
      <c r="C22" s="57" t="s">
        <v>2</v>
      </c>
      <c r="D22" s="59" t="s">
        <v>4</v>
      </c>
      <c r="E22" s="58" t="s">
        <v>1</v>
      </c>
      <c r="F22" s="60" t="s">
        <v>6</v>
      </c>
      <c r="G22" s="54" t="s">
        <v>3</v>
      </c>
      <c r="H22" s="57" t="s">
        <v>2</v>
      </c>
      <c r="I22" s="58" t="s">
        <v>1</v>
      </c>
      <c r="J22" s="57" t="s">
        <v>2</v>
      </c>
      <c r="K22" s="58" t="s">
        <v>1</v>
      </c>
      <c r="L22" s="55" t="s">
        <v>0</v>
      </c>
      <c r="M22" s="57" t="s">
        <v>2</v>
      </c>
      <c r="N22" s="58" t="s">
        <v>1</v>
      </c>
      <c r="O22" s="59" t="s">
        <v>4</v>
      </c>
      <c r="P22" s="56" t="s">
        <v>5</v>
      </c>
      <c r="Q22" s="57" t="s">
        <v>2</v>
      </c>
      <c r="R22" s="55" t="s">
        <v>0</v>
      </c>
      <c r="S22" s="57" t="s">
        <v>2</v>
      </c>
      <c r="T22" s="58" t="s">
        <v>1</v>
      </c>
      <c r="U22" s="56" t="s">
        <v>5</v>
      </c>
      <c r="V22" s="60" t="s">
        <v>6</v>
      </c>
      <c r="W22" s="112" t="s">
        <v>3</v>
      </c>
    </row>
    <row r="23" spans="1:23" ht="15.75" thickBot="1">
      <c r="A23" s="163"/>
      <c r="B23" s="90">
        <v>16</v>
      </c>
      <c r="C23" s="95" t="s">
        <v>4</v>
      </c>
      <c r="D23" s="91" t="s">
        <v>1</v>
      </c>
      <c r="E23" s="96" t="s">
        <v>6</v>
      </c>
      <c r="F23" s="97" t="s">
        <v>3</v>
      </c>
      <c r="G23" s="92" t="s">
        <v>2</v>
      </c>
      <c r="H23" s="91" t="s">
        <v>1</v>
      </c>
      <c r="I23" s="92" t="s">
        <v>2</v>
      </c>
      <c r="J23" s="91" t="s">
        <v>1</v>
      </c>
      <c r="K23" s="93" t="s">
        <v>0</v>
      </c>
      <c r="L23" s="92" t="s">
        <v>2</v>
      </c>
      <c r="M23" s="91" t="s">
        <v>1</v>
      </c>
      <c r="N23" s="95" t="s">
        <v>4</v>
      </c>
      <c r="O23" s="99" t="s">
        <v>73</v>
      </c>
      <c r="P23" s="92" t="s">
        <v>2</v>
      </c>
      <c r="Q23" s="93" t="s">
        <v>0</v>
      </c>
      <c r="R23" s="92" t="s">
        <v>2</v>
      </c>
      <c r="S23" s="91" t="s">
        <v>1</v>
      </c>
      <c r="T23" s="94" t="s">
        <v>5</v>
      </c>
      <c r="U23" s="96" t="s">
        <v>6</v>
      </c>
      <c r="V23" s="97" t="s">
        <v>3</v>
      </c>
      <c r="W23" s="113" t="s">
        <v>1</v>
      </c>
    </row>
    <row r="24" spans="1:23">
      <c r="A24" s="164" t="s">
        <v>65</v>
      </c>
      <c r="B24" s="74">
        <v>17</v>
      </c>
      <c r="C24" s="76" t="s">
        <v>1</v>
      </c>
      <c r="D24" s="81" t="s">
        <v>6</v>
      </c>
      <c r="E24" s="78" t="s">
        <v>3</v>
      </c>
      <c r="F24" s="75" t="s">
        <v>2</v>
      </c>
      <c r="G24" s="76" t="s">
        <v>1</v>
      </c>
      <c r="H24" s="75" t="s">
        <v>2</v>
      </c>
      <c r="I24" s="76" t="s">
        <v>1</v>
      </c>
      <c r="J24" s="79" t="s">
        <v>0</v>
      </c>
      <c r="K24" s="75" t="s">
        <v>2</v>
      </c>
      <c r="L24" s="76" t="s">
        <v>1</v>
      </c>
      <c r="M24" s="77" t="s">
        <v>4</v>
      </c>
      <c r="N24" s="80" t="s">
        <v>5</v>
      </c>
      <c r="O24" s="75" t="s">
        <v>2</v>
      </c>
      <c r="P24" s="79" t="s">
        <v>0</v>
      </c>
      <c r="Q24" s="75" t="s">
        <v>2</v>
      </c>
      <c r="R24" s="76" t="s">
        <v>1</v>
      </c>
      <c r="S24" s="80" t="s">
        <v>5</v>
      </c>
      <c r="T24" s="81" t="s">
        <v>6</v>
      </c>
      <c r="U24" s="78" t="s">
        <v>3</v>
      </c>
      <c r="V24" s="76" t="s">
        <v>1</v>
      </c>
      <c r="W24" s="114" t="s">
        <v>4</v>
      </c>
    </row>
    <row r="25" spans="1:23">
      <c r="A25" s="162"/>
      <c r="B25" s="65">
        <v>18</v>
      </c>
      <c r="C25" s="60" t="s">
        <v>6</v>
      </c>
      <c r="D25" s="54" t="s">
        <v>3</v>
      </c>
      <c r="E25" s="57" t="s">
        <v>2</v>
      </c>
      <c r="F25" s="58" t="s">
        <v>1</v>
      </c>
      <c r="G25" s="57" t="s">
        <v>2</v>
      </c>
      <c r="H25" s="58" t="s">
        <v>1</v>
      </c>
      <c r="I25" s="55" t="s">
        <v>0</v>
      </c>
      <c r="J25" s="57" t="s">
        <v>2</v>
      </c>
      <c r="K25" s="58" t="s">
        <v>1</v>
      </c>
      <c r="L25" s="59" t="s">
        <v>4</v>
      </c>
      <c r="M25" s="56" t="s">
        <v>5</v>
      </c>
      <c r="N25" s="57" t="s">
        <v>2</v>
      </c>
      <c r="O25" s="55" t="s">
        <v>0</v>
      </c>
      <c r="P25" s="57" t="s">
        <v>2</v>
      </c>
      <c r="Q25" s="58" t="s">
        <v>1</v>
      </c>
      <c r="R25" s="56" t="s">
        <v>5</v>
      </c>
      <c r="S25" s="60" t="s">
        <v>6</v>
      </c>
      <c r="T25" s="54" t="s">
        <v>3</v>
      </c>
      <c r="U25" s="58" t="s">
        <v>1</v>
      </c>
      <c r="V25" s="59" t="s">
        <v>4</v>
      </c>
      <c r="W25" s="102" t="s">
        <v>1</v>
      </c>
    </row>
    <row r="26" spans="1:23">
      <c r="A26" s="162"/>
      <c r="B26" s="65">
        <v>19</v>
      </c>
      <c r="C26" s="54" t="s">
        <v>3</v>
      </c>
      <c r="D26" s="57" t="s">
        <v>2</v>
      </c>
      <c r="E26" s="58" t="s">
        <v>1</v>
      </c>
      <c r="F26" s="57" t="s">
        <v>2</v>
      </c>
      <c r="G26" s="58" t="s">
        <v>1</v>
      </c>
      <c r="H26" s="55" t="s">
        <v>0</v>
      </c>
      <c r="I26" s="57" t="s">
        <v>2</v>
      </c>
      <c r="J26" s="58" t="s">
        <v>1</v>
      </c>
      <c r="K26" s="59" t="s">
        <v>4</v>
      </c>
      <c r="L26" s="56" t="s">
        <v>5</v>
      </c>
      <c r="M26" s="57" t="s">
        <v>2</v>
      </c>
      <c r="N26" s="55" t="s">
        <v>0</v>
      </c>
      <c r="O26" s="57" t="s">
        <v>2</v>
      </c>
      <c r="P26" s="58" t="s">
        <v>1</v>
      </c>
      <c r="Q26" s="56" t="s">
        <v>5</v>
      </c>
      <c r="R26" s="60" t="s">
        <v>6</v>
      </c>
      <c r="S26" s="54" t="s">
        <v>3</v>
      </c>
      <c r="T26" s="58" t="s">
        <v>1</v>
      </c>
      <c r="U26" s="59" t="s">
        <v>4</v>
      </c>
      <c r="V26" s="58" t="s">
        <v>1</v>
      </c>
      <c r="W26" s="101" t="s">
        <v>2</v>
      </c>
    </row>
    <row r="27" spans="1:23" ht="15.75" thickBot="1">
      <c r="A27" s="165"/>
      <c r="B27" s="82">
        <v>20</v>
      </c>
      <c r="C27" s="86" t="s">
        <v>2</v>
      </c>
      <c r="D27" s="87" t="s">
        <v>1</v>
      </c>
      <c r="E27" s="86" t="s">
        <v>2</v>
      </c>
      <c r="F27" s="87" t="s">
        <v>1</v>
      </c>
      <c r="G27" s="84" t="s">
        <v>0</v>
      </c>
      <c r="H27" s="86" t="s">
        <v>2</v>
      </c>
      <c r="I27" s="87" t="s">
        <v>1</v>
      </c>
      <c r="J27" s="88" t="s">
        <v>4</v>
      </c>
      <c r="K27" s="85" t="s">
        <v>5</v>
      </c>
      <c r="L27" s="86" t="s">
        <v>2</v>
      </c>
      <c r="M27" s="84" t="s">
        <v>0</v>
      </c>
      <c r="N27" s="86" t="s">
        <v>2</v>
      </c>
      <c r="O27" s="87" t="s">
        <v>1</v>
      </c>
      <c r="P27" s="85" t="s">
        <v>5</v>
      </c>
      <c r="Q27" s="89" t="s">
        <v>6</v>
      </c>
      <c r="R27" s="83" t="s">
        <v>3</v>
      </c>
      <c r="S27" s="87" t="s">
        <v>1</v>
      </c>
      <c r="T27" s="88" t="s">
        <v>4</v>
      </c>
      <c r="U27" s="87" t="s">
        <v>1</v>
      </c>
      <c r="V27" s="86" t="s">
        <v>2</v>
      </c>
      <c r="W27" s="115" t="s">
        <v>5</v>
      </c>
    </row>
    <row r="28" spans="1:23">
      <c r="A28" s="161" t="s">
        <v>66</v>
      </c>
      <c r="B28" s="66">
        <v>21</v>
      </c>
      <c r="C28" s="70" t="s">
        <v>1</v>
      </c>
      <c r="D28" s="69" t="s">
        <v>2</v>
      </c>
      <c r="E28" s="70" t="s">
        <v>1</v>
      </c>
      <c r="F28" s="67" t="s">
        <v>0</v>
      </c>
      <c r="G28" s="69" t="s">
        <v>2</v>
      </c>
      <c r="H28" s="70" t="s">
        <v>1</v>
      </c>
      <c r="I28" s="71" t="s">
        <v>4</v>
      </c>
      <c r="J28" s="68" t="s">
        <v>5</v>
      </c>
      <c r="K28" s="69" t="s">
        <v>2</v>
      </c>
      <c r="L28" s="67" t="s">
        <v>0</v>
      </c>
      <c r="M28" s="69" t="s">
        <v>2</v>
      </c>
      <c r="N28" s="70" t="s">
        <v>1</v>
      </c>
      <c r="O28" s="68" t="s">
        <v>5</v>
      </c>
      <c r="P28" s="72" t="s">
        <v>6</v>
      </c>
      <c r="Q28" s="73" t="s">
        <v>3</v>
      </c>
      <c r="R28" s="70" t="s">
        <v>1</v>
      </c>
      <c r="S28" s="71" t="s">
        <v>4</v>
      </c>
      <c r="T28" s="70" t="s">
        <v>1</v>
      </c>
      <c r="U28" s="69" t="s">
        <v>2</v>
      </c>
      <c r="V28" s="68" t="s">
        <v>5</v>
      </c>
      <c r="W28" s="116" t="s">
        <v>3</v>
      </c>
    </row>
    <row r="29" spans="1:23">
      <c r="A29" s="162"/>
      <c r="B29" s="65">
        <v>22</v>
      </c>
      <c r="C29" s="57" t="s">
        <v>2</v>
      </c>
      <c r="D29" s="58" t="s">
        <v>1</v>
      </c>
      <c r="E29" s="55" t="s">
        <v>0</v>
      </c>
      <c r="F29" s="57" t="s">
        <v>2</v>
      </c>
      <c r="G29" s="58" t="s">
        <v>1</v>
      </c>
      <c r="H29" s="59" t="s">
        <v>4</v>
      </c>
      <c r="I29" s="54" t="s">
        <v>3</v>
      </c>
      <c r="J29" s="55" t="s">
        <v>0</v>
      </c>
      <c r="K29" s="56" t="s">
        <v>5</v>
      </c>
      <c r="L29" s="57" t="s">
        <v>2</v>
      </c>
      <c r="M29" s="58" t="s">
        <v>1</v>
      </c>
      <c r="N29" s="57" t="s">
        <v>2</v>
      </c>
      <c r="O29" s="55" t="s">
        <v>0</v>
      </c>
      <c r="P29" s="58" t="s">
        <v>1</v>
      </c>
      <c r="Q29" s="57" t="s">
        <v>2</v>
      </c>
      <c r="R29" s="56" t="s">
        <v>5</v>
      </c>
      <c r="S29" s="58" t="s">
        <v>1</v>
      </c>
      <c r="T29" s="57" t="s">
        <v>2</v>
      </c>
      <c r="U29" s="59" t="s">
        <v>4</v>
      </c>
      <c r="V29" s="58" t="s">
        <v>1</v>
      </c>
      <c r="W29" s="111" t="s">
        <v>6</v>
      </c>
    </row>
    <row r="30" spans="1:23">
      <c r="A30" s="162"/>
      <c r="B30" s="65">
        <v>23</v>
      </c>
      <c r="C30" s="58" t="s">
        <v>1</v>
      </c>
      <c r="D30" s="55" t="s">
        <v>0</v>
      </c>
      <c r="E30" s="57" t="s">
        <v>2</v>
      </c>
      <c r="F30" s="58" t="s">
        <v>1</v>
      </c>
      <c r="G30" s="59" t="s">
        <v>4</v>
      </c>
      <c r="H30" s="54" t="s">
        <v>3</v>
      </c>
      <c r="I30" s="55" t="s">
        <v>0</v>
      </c>
      <c r="J30" s="56" t="s">
        <v>5</v>
      </c>
      <c r="K30" s="57" t="s">
        <v>2</v>
      </c>
      <c r="L30" s="58" t="s">
        <v>1</v>
      </c>
      <c r="M30" s="57" t="s">
        <v>2</v>
      </c>
      <c r="N30" s="55" t="s">
        <v>0</v>
      </c>
      <c r="O30" s="58" t="s">
        <v>1</v>
      </c>
      <c r="P30" s="57" t="s">
        <v>2</v>
      </c>
      <c r="Q30" s="56" t="s">
        <v>5</v>
      </c>
      <c r="R30" s="58" t="s">
        <v>1</v>
      </c>
      <c r="S30" s="57" t="s">
        <v>2</v>
      </c>
      <c r="T30" s="59" t="s">
        <v>4</v>
      </c>
      <c r="U30" s="58" t="s">
        <v>1</v>
      </c>
      <c r="V30" s="60" t="s">
        <v>6</v>
      </c>
      <c r="W30" s="112" t="s">
        <v>3</v>
      </c>
    </row>
    <row r="31" spans="1:23" ht="15.75" thickBot="1">
      <c r="A31" s="165"/>
      <c r="B31" s="82">
        <v>24</v>
      </c>
      <c r="C31" s="84" t="s">
        <v>0</v>
      </c>
      <c r="D31" s="86" t="s">
        <v>2</v>
      </c>
      <c r="E31" s="87" t="s">
        <v>1</v>
      </c>
      <c r="F31" s="88" t="s">
        <v>4</v>
      </c>
      <c r="G31" s="83" t="s">
        <v>3</v>
      </c>
      <c r="H31" s="84" t="s">
        <v>0</v>
      </c>
      <c r="I31" s="85" t="s">
        <v>5</v>
      </c>
      <c r="J31" s="86" t="s">
        <v>2</v>
      </c>
      <c r="K31" s="87" t="s">
        <v>1</v>
      </c>
      <c r="L31" s="86" t="s">
        <v>2</v>
      </c>
      <c r="M31" s="84" t="s">
        <v>0</v>
      </c>
      <c r="N31" s="87" t="s">
        <v>1</v>
      </c>
      <c r="O31" s="86" t="s">
        <v>2</v>
      </c>
      <c r="P31" s="85" t="s">
        <v>5</v>
      </c>
      <c r="Q31" s="87" t="s">
        <v>1</v>
      </c>
      <c r="R31" s="86" t="s">
        <v>2</v>
      </c>
      <c r="S31" s="88" t="s">
        <v>4</v>
      </c>
      <c r="T31" s="87" t="s">
        <v>1</v>
      </c>
      <c r="U31" s="89" t="s">
        <v>6</v>
      </c>
      <c r="V31" s="83" t="s">
        <v>3</v>
      </c>
      <c r="W31" s="117" t="s">
        <v>2</v>
      </c>
    </row>
    <row r="34" spans="2:3">
      <c r="B34" s="51" t="s">
        <v>0</v>
      </c>
      <c r="C34" s="44">
        <f>COUNTIF(C8:W31,"=PAN")</f>
        <v>54</v>
      </c>
    </row>
    <row r="35" spans="2:3">
      <c r="B35" s="48" t="s">
        <v>1</v>
      </c>
      <c r="C35" s="45">
        <f>COUNTIF(C8:W31,"=PRI")</f>
        <v>144</v>
      </c>
    </row>
    <row r="36" spans="2:3">
      <c r="B36" s="47" t="s">
        <v>2</v>
      </c>
      <c r="C36" s="44">
        <f>COUNTIF(C8:W31,"=PRD")</f>
        <v>145</v>
      </c>
    </row>
    <row r="37" spans="2:3">
      <c r="B37" s="50" t="s">
        <v>3</v>
      </c>
      <c r="C37" s="45">
        <f>COUNTIF(C8:W31,"=PT")</f>
        <v>36</v>
      </c>
    </row>
    <row r="38" spans="2:3">
      <c r="B38" s="49" t="s">
        <v>4</v>
      </c>
      <c r="C38" s="45">
        <f>COUNTIF(C8:W31,"=PVEM")</f>
        <v>45</v>
      </c>
    </row>
    <row r="39" spans="2:3">
      <c r="B39" s="52" t="s">
        <v>5</v>
      </c>
      <c r="C39" s="45">
        <f>COUNTIF(C8:W31,"=CONV")</f>
        <v>49</v>
      </c>
    </row>
    <row r="40" spans="2:3">
      <c r="B40" s="53" t="s">
        <v>6</v>
      </c>
      <c r="C40" s="45">
        <f>COUNTIF(C8:W31,"=PNA")</f>
        <v>29</v>
      </c>
    </row>
    <row r="41" spans="2:3">
      <c r="B41" s="122" t="s">
        <v>8</v>
      </c>
      <c r="C41" s="40">
        <f>SUM(C34:C40)</f>
        <v>502</v>
      </c>
    </row>
    <row r="43" spans="2:3">
      <c r="B43" s="122" t="s">
        <v>73</v>
      </c>
      <c r="C43" s="45">
        <f>COUNTIF(C8:W31,"=IFE")</f>
        <v>2</v>
      </c>
    </row>
  </sheetData>
  <mergeCells count="9">
    <mergeCell ref="A20:A23"/>
    <mergeCell ref="A24:A27"/>
    <mergeCell ref="A28:A31"/>
    <mergeCell ref="A4:W4"/>
    <mergeCell ref="C6:I6"/>
    <mergeCell ref="J6:W6"/>
    <mergeCell ref="A8:A11"/>
    <mergeCell ref="A12:A15"/>
    <mergeCell ref="A16:A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43"/>
  <sheetViews>
    <sheetView zoomScale="80" zoomScaleNormal="80" workbookViewId="0">
      <selection activeCell="H12" sqref="H12"/>
    </sheetView>
  </sheetViews>
  <sheetFormatPr baseColWidth="10" defaultColWidth="11.5703125" defaultRowHeight="15"/>
  <cols>
    <col min="1" max="1" width="12.140625" style="37" customWidth="1"/>
    <col min="2" max="2" width="6.7109375" style="37" bestFit="1" customWidth="1"/>
    <col min="3" max="23" width="6.7109375" style="37" customWidth="1"/>
    <col min="24" max="24" width="4.85546875" style="37" customWidth="1"/>
    <col min="25" max="25" width="12.5703125" style="37" bestFit="1" customWidth="1"/>
    <col min="26" max="256" width="11.5703125" style="37"/>
    <col min="257" max="257" width="10.5703125" style="37" bestFit="1" customWidth="1"/>
    <col min="258" max="258" width="6.7109375" style="37" bestFit="1" customWidth="1"/>
    <col min="259" max="279" width="8.5703125" style="37" customWidth="1"/>
    <col min="280" max="280" width="4.85546875" style="37" customWidth="1"/>
    <col min="281" max="281" width="12.5703125" style="37" bestFit="1" customWidth="1"/>
    <col min="282" max="512" width="11.5703125" style="37"/>
    <col min="513" max="513" width="10.5703125" style="37" bestFit="1" customWidth="1"/>
    <col min="514" max="514" width="6.7109375" style="37" bestFit="1" customWidth="1"/>
    <col min="515" max="535" width="8.5703125" style="37" customWidth="1"/>
    <col min="536" max="536" width="4.85546875" style="37" customWidth="1"/>
    <col min="537" max="537" width="12.5703125" style="37" bestFit="1" customWidth="1"/>
    <col min="538" max="768" width="11.5703125" style="37"/>
    <col min="769" max="769" width="10.5703125" style="37" bestFit="1" customWidth="1"/>
    <col min="770" max="770" width="6.7109375" style="37" bestFit="1" customWidth="1"/>
    <col min="771" max="791" width="8.5703125" style="37" customWidth="1"/>
    <col min="792" max="792" width="4.85546875" style="37" customWidth="1"/>
    <col min="793" max="793" width="12.5703125" style="37" bestFit="1" customWidth="1"/>
    <col min="794" max="1024" width="11.5703125" style="37"/>
    <col min="1025" max="1025" width="10.5703125" style="37" bestFit="1" customWidth="1"/>
    <col min="1026" max="1026" width="6.7109375" style="37" bestFit="1" customWidth="1"/>
    <col min="1027" max="1047" width="8.5703125" style="37" customWidth="1"/>
    <col min="1048" max="1048" width="4.85546875" style="37" customWidth="1"/>
    <col min="1049" max="1049" width="12.5703125" style="37" bestFit="1" customWidth="1"/>
    <col min="1050" max="1280" width="11.5703125" style="37"/>
    <col min="1281" max="1281" width="10.5703125" style="37" bestFit="1" customWidth="1"/>
    <col min="1282" max="1282" width="6.7109375" style="37" bestFit="1" customWidth="1"/>
    <col min="1283" max="1303" width="8.5703125" style="37" customWidth="1"/>
    <col min="1304" max="1304" width="4.85546875" style="37" customWidth="1"/>
    <col min="1305" max="1305" width="12.5703125" style="37" bestFit="1" customWidth="1"/>
    <col min="1306" max="1536" width="11.5703125" style="37"/>
    <col min="1537" max="1537" width="10.5703125" style="37" bestFit="1" customWidth="1"/>
    <col min="1538" max="1538" width="6.7109375" style="37" bestFit="1" customWidth="1"/>
    <col min="1539" max="1559" width="8.5703125" style="37" customWidth="1"/>
    <col min="1560" max="1560" width="4.85546875" style="37" customWidth="1"/>
    <col min="1561" max="1561" width="12.5703125" style="37" bestFit="1" customWidth="1"/>
    <col min="1562" max="1792" width="11.5703125" style="37"/>
    <col min="1793" max="1793" width="10.5703125" style="37" bestFit="1" customWidth="1"/>
    <col min="1794" max="1794" width="6.7109375" style="37" bestFit="1" customWidth="1"/>
    <col min="1795" max="1815" width="8.5703125" style="37" customWidth="1"/>
    <col min="1816" max="1816" width="4.85546875" style="37" customWidth="1"/>
    <col min="1817" max="1817" width="12.5703125" style="37" bestFit="1" customWidth="1"/>
    <col min="1818" max="2048" width="11.5703125" style="37"/>
    <col min="2049" max="2049" width="10.5703125" style="37" bestFit="1" customWidth="1"/>
    <col min="2050" max="2050" width="6.7109375" style="37" bestFit="1" customWidth="1"/>
    <col min="2051" max="2071" width="8.5703125" style="37" customWidth="1"/>
    <col min="2072" max="2072" width="4.85546875" style="37" customWidth="1"/>
    <col min="2073" max="2073" width="12.5703125" style="37" bestFit="1" customWidth="1"/>
    <col min="2074" max="2304" width="11.5703125" style="37"/>
    <col min="2305" max="2305" width="10.5703125" style="37" bestFit="1" customWidth="1"/>
    <col min="2306" max="2306" width="6.7109375" style="37" bestFit="1" customWidth="1"/>
    <col min="2307" max="2327" width="8.5703125" style="37" customWidth="1"/>
    <col min="2328" max="2328" width="4.85546875" style="37" customWidth="1"/>
    <col min="2329" max="2329" width="12.5703125" style="37" bestFit="1" customWidth="1"/>
    <col min="2330" max="2560" width="11.5703125" style="37"/>
    <col min="2561" max="2561" width="10.5703125" style="37" bestFit="1" customWidth="1"/>
    <col min="2562" max="2562" width="6.7109375" style="37" bestFit="1" customWidth="1"/>
    <col min="2563" max="2583" width="8.5703125" style="37" customWidth="1"/>
    <col min="2584" max="2584" width="4.85546875" style="37" customWidth="1"/>
    <col min="2585" max="2585" width="12.5703125" style="37" bestFit="1" customWidth="1"/>
    <col min="2586" max="2816" width="11.5703125" style="37"/>
    <col min="2817" max="2817" width="10.5703125" style="37" bestFit="1" customWidth="1"/>
    <col min="2818" max="2818" width="6.7109375" style="37" bestFit="1" customWidth="1"/>
    <col min="2819" max="2839" width="8.5703125" style="37" customWidth="1"/>
    <col min="2840" max="2840" width="4.85546875" style="37" customWidth="1"/>
    <col min="2841" max="2841" width="12.5703125" style="37" bestFit="1" customWidth="1"/>
    <col min="2842" max="3072" width="11.5703125" style="37"/>
    <col min="3073" max="3073" width="10.5703125" style="37" bestFit="1" customWidth="1"/>
    <col min="3074" max="3074" width="6.7109375" style="37" bestFit="1" customWidth="1"/>
    <col min="3075" max="3095" width="8.5703125" style="37" customWidth="1"/>
    <col min="3096" max="3096" width="4.85546875" style="37" customWidth="1"/>
    <col min="3097" max="3097" width="12.5703125" style="37" bestFit="1" customWidth="1"/>
    <col min="3098" max="3328" width="11.5703125" style="37"/>
    <col min="3329" max="3329" width="10.5703125" style="37" bestFit="1" customWidth="1"/>
    <col min="3330" max="3330" width="6.7109375" style="37" bestFit="1" customWidth="1"/>
    <col min="3331" max="3351" width="8.5703125" style="37" customWidth="1"/>
    <col min="3352" max="3352" width="4.85546875" style="37" customWidth="1"/>
    <col min="3353" max="3353" width="12.5703125" style="37" bestFit="1" customWidth="1"/>
    <col min="3354" max="3584" width="11.5703125" style="37"/>
    <col min="3585" max="3585" width="10.5703125" style="37" bestFit="1" customWidth="1"/>
    <col min="3586" max="3586" width="6.7109375" style="37" bestFit="1" customWidth="1"/>
    <col min="3587" max="3607" width="8.5703125" style="37" customWidth="1"/>
    <col min="3608" max="3608" width="4.85546875" style="37" customWidth="1"/>
    <col min="3609" max="3609" width="12.5703125" style="37" bestFit="1" customWidth="1"/>
    <col min="3610" max="3840" width="11.5703125" style="37"/>
    <col min="3841" max="3841" width="10.5703125" style="37" bestFit="1" customWidth="1"/>
    <col min="3842" max="3842" width="6.7109375" style="37" bestFit="1" customWidth="1"/>
    <col min="3843" max="3863" width="8.5703125" style="37" customWidth="1"/>
    <col min="3864" max="3864" width="4.85546875" style="37" customWidth="1"/>
    <col min="3865" max="3865" width="12.5703125" style="37" bestFit="1" customWidth="1"/>
    <col min="3866" max="4096" width="11.5703125" style="37"/>
    <col min="4097" max="4097" width="10.5703125" style="37" bestFit="1" customWidth="1"/>
    <col min="4098" max="4098" width="6.7109375" style="37" bestFit="1" customWidth="1"/>
    <col min="4099" max="4119" width="8.5703125" style="37" customWidth="1"/>
    <col min="4120" max="4120" width="4.85546875" style="37" customWidth="1"/>
    <col min="4121" max="4121" width="12.5703125" style="37" bestFit="1" customWidth="1"/>
    <col min="4122" max="4352" width="11.5703125" style="37"/>
    <col min="4353" max="4353" width="10.5703125" style="37" bestFit="1" customWidth="1"/>
    <col min="4354" max="4354" width="6.7109375" style="37" bestFit="1" customWidth="1"/>
    <col min="4355" max="4375" width="8.5703125" style="37" customWidth="1"/>
    <col min="4376" max="4376" width="4.85546875" style="37" customWidth="1"/>
    <col min="4377" max="4377" width="12.5703125" style="37" bestFit="1" customWidth="1"/>
    <col min="4378" max="4608" width="11.5703125" style="37"/>
    <col min="4609" max="4609" width="10.5703125" style="37" bestFit="1" customWidth="1"/>
    <col min="4610" max="4610" width="6.7109375" style="37" bestFit="1" customWidth="1"/>
    <col min="4611" max="4631" width="8.5703125" style="37" customWidth="1"/>
    <col min="4632" max="4632" width="4.85546875" style="37" customWidth="1"/>
    <col min="4633" max="4633" width="12.5703125" style="37" bestFit="1" customWidth="1"/>
    <col min="4634" max="4864" width="11.5703125" style="37"/>
    <col min="4865" max="4865" width="10.5703125" style="37" bestFit="1" customWidth="1"/>
    <col min="4866" max="4866" width="6.7109375" style="37" bestFit="1" customWidth="1"/>
    <col min="4867" max="4887" width="8.5703125" style="37" customWidth="1"/>
    <col min="4888" max="4888" width="4.85546875" style="37" customWidth="1"/>
    <col min="4889" max="4889" width="12.5703125" style="37" bestFit="1" customWidth="1"/>
    <col min="4890" max="5120" width="11.5703125" style="37"/>
    <col min="5121" max="5121" width="10.5703125" style="37" bestFit="1" customWidth="1"/>
    <col min="5122" max="5122" width="6.7109375" style="37" bestFit="1" customWidth="1"/>
    <col min="5123" max="5143" width="8.5703125" style="37" customWidth="1"/>
    <col min="5144" max="5144" width="4.85546875" style="37" customWidth="1"/>
    <col min="5145" max="5145" width="12.5703125" style="37" bestFit="1" customWidth="1"/>
    <col min="5146" max="5376" width="11.5703125" style="37"/>
    <col min="5377" max="5377" width="10.5703125" style="37" bestFit="1" customWidth="1"/>
    <col min="5378" max="5378" width="6.7109375" style="37" bestFit="1" customWidth="1"/>
    <col min="5379" max="5399" width="8.5703125" style="37" customWidth="1"/>
    <col min="5400" max="5400" width="4.85546875" style="37" customWidth="1"/>
    <col min="5401" max="5401" width="12.5703125" style="37" bestFit="1" customWidth="1"/>
    <col min="5402" max="5632" width="11.5703125" style="37"/>
    <col min="5633" max="5633" width="10.5703125" style="37" bestFit="1" customWidth="1"/>
    <col min="5634" max="5634" width="6.7109375" style="37" bestFit="1" customWidth="1"/>
    <col min="5635" max="5655" width="8.5703125" style="37" customWidth="1"/>
    <col min="5656" max="5656" width="4.85546875" style="37" customWidth="1"/>
    <col min="5657" max="5657" width="12.5703125" style="37" bestFit="1" customWidth="1"/>
    <col min="5658" max="5888" width="11.5703125" style="37"/>
    <col min="5889" max="5889" width="10.5703125" style="37" bestFit="1" customWidth="1"/>
    <col min="5890" max="5890" width="6.7109375" style="37" bestFit="1" customWidth="1"/>
    <col min="5891" max="5911" width="8.5703125" style="37" customWidth="1"/>
    <col min="5912" max="5912" width="4.85546875" style="37" customWidth="1"/>
    <col min="5913" max="5913" width="12.5703125" style="37" bestFit="1" customWidth="1"/>
    <col min="5914" max="6144" width="11.5703125" style="37"/>
    <col min="6145" max="6145" width="10.5703125" style="37" bestFit="1" customWidth="1"/>
    <col min="6146" max="6146" width="6.7109375" style="37" bestFit="1" customWidth="1"/>
    <col min="6147" max="6167" width="8.5703125" style="37" customWidth="1"/>
    <col min="6168" max="6168" width="4.85546875" style="37" customWidth="1"/>
    <col min="6169" max="6169" width="12.5703125" style="37" bestFit="1" customWidth="1"/>
    <col min="6170" max="6400" width="11.5703125" style="37"/>
    <col min="6401" max="6401" width="10.5703125" style="37" bestFit="1" customWidth="1"/>
    <col min="6402" max="6402" width="6.7109375" style="37" bestFit="1" customWidth="1"/>
    <col min="6403" max="6423" width="8.5703125" style="37" customWidth="1"/>
    <col min="6424" max="6424" width="4.85546875" style="37" customWidth="1"/>
    <col min="6425" max="6425" width="12.5703125" style="37" bestFit="1" customWidth="1"/>
    <col min="6426" max="6656" width="11.5703125" style="37"/>
    <col min="6657" max="6657" width="10.5703125" style="37" bestFit="1" customWidth="1"/>
    <col min="6658" max="6658" width="6.7109375" style="37" bestFit="1" customWidth="1"/>
    <col min="6659" max="6679" width="8.5703125" style="37" customWidth="1"/>
    <col min="6680" max="6680" width="4.85546875" style="37" customWidth="1"/>
    <col min="6681" max="6681" width="12.5703125" style="37" bestFit="1" customWidth="1"/>
    <col min="6682" max="6912" width="11.5703125" style="37"/>
    <col min="6913" max="6913" width="10.5703125" style="37" bestFit="1" customWidth="1"/>
    <col min="6914" max="6914" width="6.7109375" style="37" bestFit="1" customWidth="1"/>
    <col min="6915" max="6935" width="8.5703125" style="37" customWidth="1"/>
    <col min="6936" max="6936" width="4.85546875" style="37" customWidth="1"/>
    <col min="6937" max="6937" width="12.5703125" style="37" bestFit="1" customWidth="1"/>
    <col min="6938" max="7168" width="11.5703125" style="37"/>
    <col min="7169" max="7169" width="10.5703125" style="37" bestFit="1" customWidth="1"/>
    <col min="7170" max="7170" width="6.7109375" style="37" bestFit="1" customWidth="1"/>
    <col min="7171" max="7191" width="8.5703125" style="37" customWidth="1"/>
    <col min="7192" max="7192" width="4.85546875" style="37" customWidth="1"/>
    <col min="7193" max="7193" width="12.5703125" style="37" bestFit="1" customWidth="1"/>
    <col min="7194" max="7424" width="11.5703125" style="37"/>
    <col min="7425" max="7425" width="10.5703125" style="37" bestFit="1" customWidth="1"/>
    <col min="7426" max="7426" width="6.7109375" style="37" bestFit="1" customWidth="1"/>
    <col min="7427" max="7447" width="8.5703125" style="37" customWidth="1"/>
    <col min="7448" max="7448" width="4.85546875" style="37" customWidth="1"/>
    <col min="7449" max="7449" width="12.5703125" style="37" bestFit="1" customWidth="1"/>
    <col min="7450" max="7680" width="11.5703125" style="37"/>
    <col min="7681" max="7681" width="10.5703125" style="37" bestFit="1" customWidth="1"/>
    <col min="7682" max="7682" width="6.7109375" style="37" bestFit="1" customWidth="1"/>
    <col min="7683" max="7703" width="8.5703125" style="37" customWidth="1"/>
    <col min="7704" max="7704" width="4.85546875" style="37" customWidth="1"/>
    <col min="7705" max="7705" width="12.5703125" style="37" bestFit="1" customWidth="1"/>
    <col min="7706" max="7936" width="11.5703125" style="37"/>
    <col min="7937" max="7937" width="10.5703125" style="37" bestFit="1" customWidth="1"/>
    <col min="7938" max="7938" width="6.7109375" style="37" bestFit="1" customWidth="1"/>
    <col min="7939" max="7959" width="8.5703125" style="37" customWidth="1"/>
    <col min="7960" max="7960" width="4.85546875" style="37" customWidth="1"/>
    <col min="7961" max="7961" width="12.5703125" style="37" bestFit="1" customWidth="1"/>
    <col min="7962" max="8192" width="11.5703125" style="37"/>
    <col min="8193" max="8193" width="10.5703125" style="37" bestFit="1" customWidth="1"/>
    <col min="8194" max="8194" width="6.7109375" style="37" bestFit="1" customWidth="1"/>
    <col min="8195" max="8215" width="8.5703125" style="37" customWidth="1"/>
    <col min="8216" max="8216" width="4.85546875" style="37" customWidth="1"/>
    <col min="8217" max="8217" width="12.5703125" style="37" bestFit="1" customWidth="1"/>
    <col min="8218" max="8448" width="11.5703125" style="37"/>
    <col min="8449" max="8449" width="10.5703125" style="37" bestFit="1" customWidth="1"/>
    <col min="8450" max="8450" width="6.7109375" style="37" bestFit="1" customWidth="1"/>
    <col min="8451" max="8471" width="8.5703125" style="37" customWidth="1"/>
    <col min="8472" max="8472" width="4.85546875" style="37" customWidth="1"/>
    <col min="8473" max="8473" width="12.5703125" style="37" bestFit="1" customWidth="1"/>
    <col min="8474" max="8704" width="11.5703125" style="37"/>
    <col min="8705" max="8705" width="10.5703125" style="37" bestFit="1" customWidth="1"/>
    <col min="8706" max="8706" width="6.7109375" style="37" bestFit="1" customWidth="1"/>
    <col min="8707" max="8727" width="8.5703125" style="37" customWidth="1"/>
    <col min="8728" max="8728" width="4.85546875" style="37" customWidth="1"/>
    <col min="8729" max="8729" width="12.5703125" style="37" bestFit="1" customWidth="1"/>
    <col min="8730" max="8960" width="11.5703125" style="37"/>
    <col min="8961" max="8961" width="10.5703125" style="37" bestFit="1" customWidth="1"/>
    <col min="8962" max="8962" width="6.7109375" style="37" bestFit="1" customWidth="1"/>
    <col min="8963" max="8983" width="8.5703125" style="37" customWidth="1"/>
    <col min="8984" max="8984" width="4.85546875" style="37" customWidth="1"/>
    <col min="8985" max="8985" width="12.5703125" style="37" bestFit="1" customWidth="1"/>
    <col min="8986" max="9216" width="11.5703125" style="37"/>
    <col min="9217" max="9217" width="10.5703125" style="37" bestFit="1" customWidth="1"/>
    <col min="9218" max="9218" width="6.7109375" style="37" bestFit="1" customWidth="1"/>
    <col min="9219" max="9239" width="8.5703125" style="37" customWidth="1"/>
    <col min="9240" max="9240" width="4.85546875" style="37" customWidth="1"/>
    <col min="9241" max="9241" width="12.5703125" style="37" bestFit="1" customWidth="1"/>
    <col min="9242" max="9472" width="11.5703125" style="37"/>
    <col min="9473" max="9473" width="10.5703125" style="37" bestFit="1" customWidth="1"/>
    <col min="9474" max="9474" width="6.7109375" style="37" bestFit="1" customWidth="1"/>
    <col min="9475" max="9495" width="8.5703125" style="37" customWidth="1"/>
    <col min="9496" max="9496" width="4.85546875" style="37" customWidth="1"/>
    <col min="9497" max="9497" width="12.5703125" style="37" bestFit="1" customWidth="1"/>
    <col min="9498" max="9728" width="11.5703125" style="37"/>
    <col min="9729" max="9729" width="10.5703125" style="37" bestFit="1" customWidth="1"/>
    <col min="9730" max="9730" width="6.7109375" style="37" bestFit="1" customWidth="1"/>
    <col min="9731" max="9751" width="8.5703125" style="37" customWidth="1"/>
    <col min="9752" max="9752" width="4.85546875" style="37" customWidth="1"/>
    <col min="9753" max="9753" width="12.5703125" style="37" bestFit="1" customWidth="1"/>
    <col min="9754" max="9984" width="11.5703125" style="37"/>
    <col min="9985" max="9985" width="10.5703125" style="37" bestFit="1" customWidth="1"/>
    <col min="9986" max="9986" width="6.7109375" style="37" bestFit="1" customWidth="1"/>
    <col min="9987" max="10007" width="8.5703125" style="37" customWidth="1"/>
    <col min="10008" max="10008" width="4.85546875" style="37" customWidth="1"/>
    <col min="10009" max="10009" width="12.5703125" style="37" bestFit="1" customWidth="1"/>
    <col min="10010" max="10240" width="11.5703125" style="37"/>
    <col min="10241" max="10241" width="10.5703125" style="37" bestFit="1" customWidth="1"/>
    <col min="10242" max="10242" width="6.7109375" style="37" bestFit="1" customWidth="1"/>
    <col min="10243" max="10263" width="8.5703125" style="37" customWidth="1"/>
    <col min="10264" max="10264" width="4.85546875" style="37" customWidth="1"/>
    <col min="10265" max="10265" width="12.5703125" style="37" bestFit="1" customWidth="1"/>
    <col min="10266" max="10496" width="11.5703125" style="37"/>
    <col min="10497" max="10497" width="10.5703125" style="37" bestFit="1" customWidth="1"/>
    <col min="10498" max="10498" width="6.7109375" style="37" bestFit="1" customWidth="1"/>
    <col min="10499" max="10519" width="8.5703125" style="37" customWidth="1"/>
    <col min="10520" max="10520" width="4.85546875" style="37" customWidth="1"/>
    <col min="10521" max="10521" width="12.5703125" style="37" bestFit="1" customWidth="1"/>
    <col min="10522" max="10752" width="11.5703125" style="37"/>
    <col min="10753" max="10753" width="10.5703125" style="37" bestFit="1" customWidth="1"/>
    <col min="10754" max="10754" width="6.7109375" style="37" bestFit="1" customWidth="1"/>
    <col min="10755" max="10775" width="8.5703125" style="37" customWidth="1"/>
    <col min="10776" max="10776" width="4.85546875" style="37" customWidth="1"/>
    <col min="10777" max="10777" width="12.5703125" style="37" bestFit="1" customWidth="1"/>
    <col min="10778" max="11008" width="11.5703125" style="37"/>
    <col min="11009" max="11009" width="10.5703125" style="37" bestFit="1" customWidth="1"/>
    <col min="11010" max="11010" width="6.7109375" style="37" bestFit="1" customWidth="1"/>
    <col min="11011" max="11031" width="8.5703125" style="37" customWidth="1"/>
    <col min="11032" max="11032" width="4.85546875" style="37" customWidth="1"/>
    <col min="11033" max="11033" width="12.5703125" style="37" bestFit="1" customWidth="1"/>
    <col min="11034" max="11264" width="11.5703125" style="37"/>
    <col min="11265" max="11265" width="10.5703125" style="37" bestFit="1" customWidth="1"/>
    <col min="11266" max="11266" width="6.7109375" style="37" bestFit="1" customWidth="1"/>
    <col min="11267" max="11287" width="8.5703125" style="37" customWidth="1"/>
    <col min="11288" max="11288" width="4.85546875" style="37" customWidth="1"/>
    <col min="11289" max="11289" width="12.5703125" style="37" bestFit="1" customWidth="1"/>
    <col min="11290" max="11520" width="11.5703125" style="37"/>
    <col min="11521" max="11521" width="10.5703125" style="37" bestFit="1" customWidth="1"/>
    <col min="11522" max="11522" width="6.7109375" style="37" bestFit="1" customWidth="1"/>
    <col min="11523" max="11543" width="8.5703125" style="37" customWidth="1"/>
    <col min="11544" max="11544" width="4.85546875" style="37" customWidth="1"/>
    <col min="11545" max="11545" width="12.5703125" style="37" bestFit="1" customWidth="1"/>
    <col min="11546" max="11776" width="11.5703125" style="37"/>
    <col min="11777" max="11777" width="10.5703125" style="37" bestFit="1" customWidth="1"/>
    <col min="11778" max="11778" width="6.7109375" style="37" bestFit="1" customWidth="1"/>
    <col min="11779" max="11799" width="8.5703125" style="37" customWidth="1"/>
    <col min="11800" max="11800" width="4.85546875" style="37" customWidth="1"/>
    <col min="11801" max="11801" width="12.5703125" style="37" bestFit="1" customWidth="1"/>
    <col min="11802" max="12032" width="11.5703125" style="37"/>
    <col min="12033" max="12033" width="10.5703125" style="37" bestFit="1" customWidth="1"/>
    <col min="12034" max="12034" width="6.7109375" style="37" bestFit="1" customWidth="1"/>
    <col min="12035" max="12055" width="8.5703125" style="37" customWidth="1"/>
    <col min="12056" max="12056" width="4.85546875" style="37" customWidth="1"/>
    <col min="12057" max="12057" width="12.5703125" style="37" bestFit="1" customWidth="1"/>
    <col min="12058" max="12288" width="11.5703125" style="37"/>
    <col min="12289" max="12289" width="10.5703125" style="37" bestFit="1" customWidth="1"/>
    <col min="12290" max="12290" width="6.7109375" style="37" bestFit="1" customWidth="1"/>
    <col min="12291" max="12311" width="8.5703125" style="37" customWidth="1"/>
    <col min="12312" max="12312" width="4.85546875" style="37" customWidth="1"/>
    <col min="12313" max="12313" width="12.5703125" style="37" bestFit="1" customWidth="1"/>
    <col min="12314" max="12544" width="11.5703125" style="37"/>
    <col min="12545" max="12545" width="10.5703125" style="37" bestFit="1" customWidth="1"/>
    <col min="12546" max="12546" width="6.7109375" style="37" bestFit="1" customWidth="1"/>
    <col min="12547" max="12567" width="8.5703125" style="37" customWidth="1"/>
    <col min="12568" max="12568" width="4.85546875" style="37" customWidth="1"/>
    <col min="12569" max="12569" width="12.5703125" style="37" bestFit="1" customWidth="1"/>
    <col min="12570" max="12800" width="11.5703125" style="37"/>
    <col min="12801" max="12801" width="10.5703125" style="37" bestFit="1" customWidth="1"/>
    <col min="12802" max="12802" width="6.7109375" style="37" bestFit="1" customWidth="1"/>
    <col min="12803" max="12823" width="8.5703125" style="37" customWidth="1"/>
    <col min="12824" max="12824" width="4.85546875" style="37" customWidth="1"/>
    <col min="12825" max="12825" width="12.5703125" style="37" bestFit="1" customWidth="1"/>
    <col min="12826" max="13056" width="11.5703125" style="37"/>
    <col min="13057" max="13057" width="10.5703125" style="37" bestFit="1" customWidth="1"/>
    <col min="13058" max="13058" width="6.7109375" style="37" bestFit="1" customWidth="1"/>
    <col min="13059" max="13079" width="8.5703125" style="37" customWidth="1"/>
    <col min="13080" max="13080" width="4.85546875" style="37" customWidth="1"/>
    <col min="13081" max="13081" width="12.5703125" style="37" bestFit="1" customWidth="1"/>
    <col min="13082" max="13312" width="11.5703125" style="37"/>
    <col min="13313" max="13313" width="10.5703125" style="37" bestFit="1" customWidth="1"/>
    <col min="13314" max="13314" width="6.7109375" style="37" bestFit="1" customWidth="1"/>
    <col min="13315" max="13335" width="8.5703125" style="37" customWidth="1"/>
    <col min="13336" max="13336" width="4.85546875" style="37" customWidth="1"/>
    <col min="13337" max="13337" width="12.5703125" style="37" bestFit="1" customWidth="1"/>
    <col min="13338" max="13568" width="11.5703125" style="37"/>
    <col min="13569" max="13569" width="10.5703125" style="37" bestFit="1" customWidth="1"/>
    <col min="13570" max="13570" width="6.7109375" style="37" bestFit="1" customWidth="1"/>
    <col min="13571" max="13591" width="8.5703125" style="37" customWidth="1"/>
    <col min="13592" max="13592" width="4.85546875" style="37" customWidth="1"/>
    <col min="13593" max="13593" width="12.5703125" style="37" bestFit="1" customWidth="1"/>
    <col min="13594" max="13824" width="11.5703125" style="37"/>
    <col min="13825" max="13825" width="10.5703125" style="37" bestFit="1" customWidth="1"/>
    <col min="13826" max="13826" width="6.7109375" style="37" bestFit="1" customWidth="1"/>
    <col min="13827" max="13847" width="8.5703125" style="37" customWidth="1"/>
    <col min="13848" max="13848" width="4.85546875" style="37" customWidth="1"/>
    <col min="13849" max="13849" width="12.5703125" style="37" bestFit="1" customWidth="1"/>
    <col min="13850" max="14080" width="11.5703125" style="37"/>
    <col min="14081" max="14081" width="10.5703125" style="37" bestFit="1" customWidth="1"/>
    <col min="14082" max="14082" width="6.7109375" style="37" bestFit="1" customWidth="1"/>
    <col min="14083" max="14103" width="8.5703125" style="37" customWidth="1"/>
    <col min="14104" max="14104" width="4.85546875" style="37" customWidth="1"/>
    <col min="14105" max="14105" width="12.5703125" style="37" bestFit="1" customWidth="1"/>
    <col min="14106" max="14336" width="11.5703125" style="37"/>
    <col min="14337" max="14337" width="10.5703125" style="37" bestFit="1" customWidth="1"/>
    <col min="14338" max="14338" width="6.7109375" style="37" bestFit="1" customWidth="1"/>
    <col min="14339" max="14359" width="8.5703125" style="37" customWidth="1"/>
    <col min="14360" max="14360" width="4.85546875" style="37" customWidth="1"/>
    <col min="14361" max="14361" width="12.5703125" style="37" bestFit="1" customWidth="1"/>
    <col min="14362" max="14592" width="11.5703125" style="37"/>
    <col min="14593" max="14593" width="10.5703125" style="37" bestFit="1" customWidth="1"/>
    <col min="14594" max="14594" width="6.7109375" style="37" bestFit="1" customWidth="1"/>
    <col min="14595" max="14615" width="8.5703125" style="37" customWidth="1"/>
    <col min="14616" max="14616" width="4.85546875" style="37" customWidth="1"/>
    <col min="14617" max="14617" width="12.5703125" style="37" bestFit="1" customWidth="1"/>
    <col min="14618" max="14848" width="11.5703125" style="37"/>
    <col min="14849" max="14849" width="10.5703125" style="37" bestFit="1" customWidth="1"/>
    <col min="14850" max="14850" width="6.7109375" style="37" bestFit="1" customWidth="1"/>
    <col min="14851" max="14871" width="8.5703125" style="37" customWidth="1"/>
    <col min="14872" max="14872" width="4.85546875" style="37" customWidth="1"/>
    <col min="14873" max="14873" width="12.5703125" style="37" bestFit="1" customWidth="1"/>
    <col min="14874" max="15104" width="11.5703125" style="37"/>
    <col min="15105" max="15105" width="10.5703125" style="37" bestFit="1" customWidth="1"/>
    <col min="15106" max="15106" width="6.7109375" style="37" bestFit="1" customWidth="1"/>
    <col min="15107" max="15127" width="8.5703125" style="37" customWidth="1"/>
    <col min="15128" max="15128" width="4.85546875" style="37" customWidth="1"/>
    <col min="15129" max="15129" width="12.5703125" style="37" bestFit="1" customWidth="1"/>
    <col min="15130" max="15360" width="11.5703125" style="37"/>
    <col min="15361" max="15361" width="10.5703125" style="37" bestFit="1" customWidth="1"/>
    <col min="15362" max="15362" width="6.7109375" style="37" bestFit="1" customWidth="1"/>
    <col min="15363" max="15383" width="8.5703125" style="37" customWidth="1"/>
    <col min="15384" max="15384" width="4.85546875" style="37" customWidth="1"/>
    <col min="15385" max="15385" width="12.5703125" style="37" bestFit="1" customWidth="1"/>
    <col min="15386" max="15616" width="11.5703125" style="37"/>
    <col min="15617" max="15617" width="10.5703125" style="37" bestFit="1" customWidth="1"/>
    <col min="15618" max="15618" width="6.7109375" style="37" bestFit="1" customWidth="1"/>
    <col min="15619" max="15639" width="8.5703125" style="37" customWidth="1"/>
    <col min="15640" max="15640" width="4.85546875" style="37" customWidth="1"/>
    <col min="15641" max="15641" width="12.5703125" style="37" bestFit="1" customWidth="1"/>
    <col min="15642" max="15872" width="11.5703125" style="37"/>
    <col min="15873" max="15873" width="10.5703125" style="37" bestFit="1" customWidth="1"/>
    <col min="15874" max="15874" width="6.7109375" style="37" bestFit="1" customWidth="1"/>
    <col min="15875" max="15895" width="8.5703125" style="37" customWidth="1"/>
    <col min="15896" max="15896" width="4.85546875" style="37" customWidth="1"/>
    <col min="15897" max="15897" width="12.5703125" style="37" bestFit="1" customWidth="1"/>
    <col min="15898" max="16128" width="11.5703125" style="37"/>
    <col min="16129" max="16129" width="10.5703125" style="37" bestFit="1" customWidth="1"/>
    <col min="16130" max="16130" width="6.7109375" style="37" bestFit="1" customWidth="1"/>
    <col min="16131" max="16151" width="8.5703125" style="37" customWidth="1"/>
    <col min="16152" max="16152" width="4.85546875" style="37" customWidth="1"/>
    <col min="16153" max="16153" width="12.5703125" style="37" bestFit="1" customWidth="1"/>
    <col min="16154" max="16384" width="11.5703125" style="37"/>
  </cols>
  <sheetData>
    <row r="1" spans="1:25" ht="18.75">
      <c r="A1" s="35"/>
      <c r="B1" s="36"/>
      <c r="C1" s="36"/>
      <c r="D1" s="35"/>
      <c r="E1" s="35"/>
      <c r="F1" s="35"/>
      <c r="G1" s="35"/>
      <c r="H1" s="35"/>
      <c r="J1" s="35"/>
      <c r="K1" s="35"/>
      <c r="L1" s="35"/>
      <c r="M1" s="35"/>
      <c r="V1" s="39" t="s">
        <v>67</v>
      </c>
      <c r="X1" s="38"/>
    </row>
    <row r="2" spans="1:25" ht="17.25">
      <c r="A2" s="35"/>
      <c r="B2" s="36"/>
      <c r="C2" s="36"/>
      <c r="D2" s="35"/>
      <c r="E2" s="35"/>
      <c r="F2" s="35"/>
      <c r="G2" s="35"/>
      <c r="H2" s="35"/>
      <c r="I2" s="35"/>
      <c r="J2" s="35"/>
      <c r="K2" s="35"/>
      <c r="L2" s="35"/>
      <c r="M2" s="35"/>
      <c r="X2" s="38"/>
    </row>
    <row r="3" spans="1:25" ht="17.25">
      <c r="A3" s="35"/>
      <c r="B3" s="36"/>
      <c r="C3" s="36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8"/>
      <c r="V3" s="38"/>
      <c r="W3" s="38" t="s">
        <v>68</v>
      </c>
      <c r="X3" s="38"/>
    </row>
    <row r="4" spans="1:25" ht="15.75">
      <c r="A4" s="166" t="s">
        <v>69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</row>
    <row r="5" spans="1:25" ht="7.5" customHeight="1" thickBot="1"/>
    <row r="6" spans="1:25" ht="19.5" customHeight="1" thickBot="1">
      <c r="A6" s="63"/>
      <c r="B6" s="63"/>
      <c r="C6" s="167" t="s">
        <v>37</v>
      </c>
      <c r="D6" s="167"/>
      <c r="E6" s="167"/>
      <c r="F6" s="167"/>
      <c r="G6" s="167"/>
      <c r="H6" s="167"/>
      <c r="I6" s="167"/>
      <c r="J6" s="167" t="s">
        <v>38</v>
      </c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8"/>
    </row>
    <row r="7" spans="1:25" s="41" customFormat="1" ht="24.75" thickBot="1">
      <c r="A7" s="64"/>
      <c r="B7" s="118" t="s">
        <v>39</v>
      </c>
      <c r="C7" s="119" t="s">
        <v>40</v>
      </c>
      <c r="D7" s="119" t="s">
        <v>41</v>
      </c>
      <c r="E7" s="119" t="s">
        <v>42</v>
      </c>
      <c r="F7" s="119" t="s">
        <v>43</v>
      </c>
      <c r="G7" s="119" t="s">
        <v>44</v>
      </c>
      <c r="H7" s="119" t="s">
        <v>45</v>
      </c>
      <c r="I7" s="120" t="s">
        <v>46</v>
      </c>
      <c r="J7" s="119" t="s">
        <v>47</v>
      </c>
      <c r="K7" s="119" t="s">
        <v>48</v>
      </c>
      <c r="L7" s="119" t="s">
        <v>49</v>
      </c>
      <c r="M7" s="119" t="s">
        <v>50</v>
      </c>
      <c r="N7" s="119" t="s">
        <v>51</v>
      </c>
      <c r="O7" s="119" t="s">
        <v>52</v>
      </c>
      <c r="P7" s="120" t="s">
        <v>53</v>
      </c>
      <c r="Q7" s="119" t="s">
        <v>54</v>
      </c>
      <c r="R7" s="119" t="s">
        <v>55</v>
      </c>
      <c r="S7" s="119" t="s">
        <v>56</v>
      </c>
      <c r="T7" s="119" t="s">
        <v>57</v>
      </c>
      <c r="U7" s="119" t="s">
        <v>58</v>
      </c>
      <c r="V7" s="119" t="s">
        <v>59</v>
      </c>
      <c r="W7" s="121" t="s">
        <v>60</v>
      </c>
    </row>
    <row r="8" spans="1:25">
      <c r="A8" s="169" t="s">
        <v>61</v>
      </c>
      <c r="B8" s="123">
        <v>1</v>
      </c>
      <c r="C8" s="78" t="s">
        <v>3</v>
      </c>
      <c r="D8" s="79" t="s">
        <v>0</v>
      </c>
      <c r="E8" s="80" t="s">
        <v>5</v>
      </c>
      <c r="F8" s="75" t="s">
        <v>2</v>
      </c>
      <c r="G8" s="76" t="s">
        <v>1</v>
      </c>
      <c r="H8" s="75" t="s">
        <v>2</v>
      </c>
      <c r="I8" s="79" t="s">
        <v>0</v>
      </c>
      <c r="J8" s="76" t="s">
        <v>1</v>
      </c>
      <c r="K8" s="75" t="s">
        <v>2</v>
      </c>
      <c r="L8" s="80" t="s">
        <v>5</v>
      </c>
      <c r="M8" s="76" t="s">
        <v>1</v>
      </c>
      <c r="N8" s="75" t="s">
        <v>2</v>
      </c>
      <c r="O8" s="77" t="s">
        <v>4</v>
      </c>
      <c r="P8" s="76" t="s">
        <v>1</v>
      </c>
      <c r="Q8" s="81" t="s">
        <v>6</v>
      </c>
      <c r="R8" s="78" t="s">
        <v>3</v>
      </c>
      <c r="S8" s="75" t="s">
        <v>2</v>
      </c>
      <c r="T8" s="76" t="s">
        <v>1</v>
      </c>
      <c r="U8" s="75" t="s">
        <v>2</v>
      </c>
      <c r="V8" s="76" t="s">
        <v>1</v>
      </c>
      <c r="W8" s="124" t="s">
        <v>0</v>
      </c>
      <c r="Y8" s="42"/>
    </row>
    <row r="9" spans="1:25">
      <c r="A9" s="170"/>
      <c r="B9" s="61">
        <v>2</v>
      </c>
      <c r="C9" s="55" t="s">
        <v>0</v>
      </c>
      <c r="D9" s="56" t="s">
        <v>5</v>
      </c>
      <c r="E9" s="57" t="s">
        <v>2</v>
      </c>
      <c r="F9" s="58" t="s">
        <v>1</v>
      </c>
      <c r="G9" s="57" t="s">
        <v>2</v>
      </c>
      <c r="H9" s="55" t="s">
        <v>0</v>
      </c>
      <c r="I9" s="58" t="s">
        <v>1</v>
      </c>
      <c r="J9" s="57" t="s">
        <v>2</v>
      </c>
      <c r="K9" s="56" t="s">
        <v>5</v>
      </c>
      <c r="L9" s="58" t="s">
        <v>1</v>
      </c>
      <c r="M9" s="57" t="s">
        <v>2</v>
      </c>
      <c r="N9" s="59" t="s">
        <v>4</v>
      </c>
      <c r="O9" s="58" t="s">
        <v>1</v>
      </c>
      <c r="P9" s="60" t="s">
        <v>6</v>
      </c>
      <c r="Q9" s="54" t="s">
        <v>3</v>
      </c>
      <c r="R9" s="57" t="s">
        <v>2</v>
      </c>
      <c r="S9" s="58" t="s">
        <v>1</v>
      </c>
      <c r="T9" s="57" t="s">
        <v>2</v>
      </c>
      <c r="U9" s="58" t="s">
        <v>1</v>
      </c>
      <c r="V9" s="55" t="s">
        <v>0</v>
      </c>
      <c r="W9" s="101" t="s">
        <v>2</v>
      </c>
      <c r="Y9" s="43"/>
    </row>
    <row r="10" spans="1:25">
      <c r="A10" s="170"/>
      <c r="B10" s="61">
        <v>3</v>
      </c>
      <c r="C10" s="56" t="s">
        <v>5</v>
      </c>
      <c r="D10" s="57" t="s">
        <v>2</v>
      </c>
      <c r="E10" s="58" t="s">
        <v>1</v>
      </c>
      <c r="F10" s="57" t="s">
        <v>2</v>
      </c>
      <c r="G10" s="55" t="s">
        <v>0</v>
      </c>
      <c r="H10" s="58" t="s">
        <v>1</v>
      </c>
      <c r="I10" s="57" t="s">
        <v>2</v>
      </c>
      <c r="J10" s="56" t="s">
        <v>5</v>
      </c>
      <c r="K10" s="58" t="s">
        <v>1</v>
      </c>
      <c r="L10" s="57" t="s">
        <v>2</v>
      </c>
      <c r="M10" s="59" t="s">
        <v>4</v>
      </c>
      <c r="N10" s="58" t="s">
        <v>1</v>
      </c>
      <c r="O10" s="60" t="s">
        <v>6</v>
      </c>
      <c r="P10" s="54" t="s">
        <v>3</v>
      </c>
      <c r="Q10" s="57" t="s">
        <v>2</v>
      </c>
      <c r="R10" s="58" t="s">
        <v>1</v>
      </c>
      <c r="S10" s="57" t="s">
        <v>2</v>
      </c>
      <c r="T10" s="58" t="s">
        <v>1</v>
      </c>
      <c r="U10" s="55" t="s">
        <v>0</v>
      </c>
      <c r="V10" s="57" t="s">
        <v>2</v>
      </c>
      <c r="W10" s="102" t="s">
        <v>1</v>
      </c>
      <c r="Y10" s="43"/>
    </row>
    <row r="11" spans="1:25" ht="15.75" thickBot="1">
      <c r="A11" s="173"/>
      <c r="B11" s="126">
        <v>4</v>
      </c>
      <c r="C11" s="92" t="s">
        <v>2</v>
      </c>
      <c r="D11" s="91" t="s">
        <v>1</v>
      </c>
      <c r="E11" s="92" t="s">
        <v>2</v>
      </c>
      <c r="F11" s="93" t="s">
        <v>0</v>
      </c>
      <c r="G11" s="91" t="s">
        <v>1</v>
      </c>
      <c r="H11" s="92" t="s">
        <v>2</v>
      </c>
      <c r="I11" s="94" t="s">
        <v>5</v>
      </c>
      <c r="J11" s="91" t="s">
        <v>1</v>
      </c>
      <c r="K11" s="92" t="s">
        <v>2</v>
      </c>
      <c r="L11" s="95" t="s">
        <v>4</v>
      </c>
      <c r="M11" s="91" t="s">
        <v>1</v>
      </c>
      <c r="N11" s="96" t="s">
        <v>6</v>
      </c>
      <c r="O11" s="97" t="s">
        <v>3</v>
      </c>
      <c r="P11" s="92" t="s">
        <v>2</v>
      </c>
      <c r="Q11" s="91" t="s">
        <v>1</v>
      </c>
      <c r="R11" s="92" t="s">
        <v>2</v>
      </c>
      <c r="S11" s="91" t="s">
        <v>1</v>
      </c>
      <c r="T11" s="93" t="s">
        <v>0</v>
      </c>
      <c r="U11" s="92" t="s">
        <v>2</v>
      </c>
      <c r="V11" s="91" t="s">
        <v>1</v>
      </c>
      <c r="W11" s="127" t="s">
        <v>4</v>
      </c>
      <c r="Y11" s="43"/>
    </row>
    <row r="12" spans="1:25">
      <c r="A12" s="169" t="s">
        <v>62</v>
      </c>
      <c r="B12" s="123">
        <v>5</v>
      </c>
      <c r="C12" s="76" t="s">
        <v>1</v>
      </c>
      <c r="D12" s="75" t="s">
        <v>2</v>
      </c>
      <c r="E12" s="79" t="s">
        <v>0</v>
      </c>
      <c r="F12" s="76" t="s">
        <v>1</v>
      </c>
      <c r="G12" s="75" t="s">
        <v>2</v>
      </c>
      <c r="H12" s="80" t="s">
        <v>5</v>
      </c>
      <c r="I12" s="76" t="s">
        <v>1</v>
      </c>
      <c r="J12" s="75" t="s">
        <v>2</v>
      </c>
      <c r="K12" s="77" t="s">
        <v>4</v>
      </c>
      <c r="L12" s="76" t="s">
        <v>1</v>
      </c>
      <c r="M12" s="81" t="s">
        <v>6</v>
      </c>
      <c r="N12" s="78" t="s">
        <v>3</v>
      </c>
      <c r="O12" s="75" t="s">
        <v>2</v>
      </c>
      <c r="P12" s="76" t="s">
        <v>1</v>
      </c>
      <c r="Q12" s="75" t="s">
        <v>2</v>
      </c>
      <c r="R12" s="76" t="s">
        <v>1</v>
      </c>
      <c r="S12" s="79" t="s">
        <v>0</v>
      </c>
      <c r="T12" s="75" t="s">
        <v>2</v>
      </c>
      <c r="U12" s="76" t="s">
        <v>1</v>
      </c>
      <c r="V12" s="77" t="s">
        <v>4</v>
      </c>
      <c r="W12" s="130" t="s">
        <v>5</v>
      </c>
      <c r="Y12" s="43"/>
    </row>
    <row r="13" spans="1:25">
      <c r="A13" s="170"/>
      <c r="B13" s="61">
        <v>6</v>
      </c>
      <c r="C13" s="57" t="s">
        <v>2</v>
      </c>
      <c r="D13" s="55" t="s">
        <v>0</v>
      </c>
      <c r="E13" s="58" t="s">
        <v>1</v>
      </c>
      <c r="F13" s="57" t="s">
        <v>2</v>
      </c>
      <c r="G13" s="56" t="s">
        <v>5</v>
      </c>
      <c r="H13" s="58" t="s">
        <v>1</v>
      </c>
      <c r="I13" s="57" t="s">
        <v>2</v>
      </c>
      <c r="J13" s="59" t="s">
        <v>4</v>
      </c>
      <c r="K13" s="58" t="s">
        <v>1</v>
      </c>
      <c r="L13" s="60" t="s">
        <v>6</v>
      </c>
      <c r="M13" s="54" t="s">
        <v>3</v>
      </c>
      <c r="N13" s="57" t="s">
        <v>2</v>
      </c>
      <c r="O13" s="62" t="s">
        <v>73</v>
      </c>
      <c r="P13" s="57" t="s">
        <v>2</v>
      </c>
      <c r="Q13" s="58" t="s">
        <v>1</v>
      </c>
      <c r="R13" s="55" t="s">
        <v>0</v>
      </c>
      <c r="S13" s="57" t="s">
        <v>2</v>
      </c>
      <c r="T13" s="58" t="s">
        <v>1</v>
      </c>
      <c r="U13" s="59" t="s">
        <v>4</v>
      </c>
      <c r="V13" s="56" t="s">
        <v>5</v>
      </c>
      <c r="W13" s="101" t="s">
        <v>2</v>
      </c>
      <c r="Y13" s="43"/>
    </row>
    <row r="14" spans="1:25">
      <c r="A14" s="170"/>
      <c r="B14" s="61">
        <v>7</v>
      </c>
      <c r="C14" s="55" t="s">
        <v>0</v>
      </c>
      <c r="D14" s="58" t="s">
        <v>1</v>
      </c>
      <c r="E14" s="57" t="s">
        <v>2</v>
      </c>
      <c r="F14" s="56" t="s">
        <v>5</v>
      </c>
      <c r="G14" s="58" t="s">
        <v>1</v>
      </c>
      <c r="H14" s="57" t="s">
        <v>2</v>
      </c>
      <c r="I14" s="59" t="s">
        <v>4</v>
      </c>
      <c r="J14" s="58" t="s">
        <v>1</v>
      </c>
      <c r="K14" s="60" t="s">
        <v>6</v>
      </c>
      <c r="L14" s="54" t="s">
        <v>3</v>
      </c>
      <c r="M14" s="57" t="s">
        <v>2</v>
      </c>
      <c r="N14" s="58" t="s">
        <v>1</v>
      </c>
      <c r="O14" s="57" t="s">
        <v>2</v>
      </c>
      <c r="P14" s="58" t="s">
        <v>1</v>
      </c>
      <c r="Q14" s="55" t="s">
        <v>0</v>
      </c>
      <c r="R14" s="57" t="s">
        <v>2</v>
      </c>
      <c r="S14" s="58" t="s">
        <v>1</v>
      </c>
      <c r="T14" s="59" t="s">
        <v>4</v>
      </c>
      <c r="U14" s="56" t="s">
        <v>5</v>
      </c>
      <c r="V14" s="57" t="s">
        <v>2</v>
      </c>
      <c r="W14" s="108" t="s">
        <v>0</v>
      </c>
    </row>
    <row r="15" spans="1:25" ht="15.75" thickBot="1">
      <c r="A15" s="171"/>
      <c r="B15" s="125">
        <v>8</v>
      </c>
      <c r="C15" s="87" t="s">
        <v>1</v>
      </c>
      <c r="D15" s="86" t="s">
        <v>2</v>
      </c>
      <c r="E15" s="85" t="s">
        <v>5</v>
      </c>
      <c r="F15" s="87" t="s">
        <v>1</v>
      </c>
      <c r="G15" s="86" t="s">
        <v>2</v>
      </c>
      <c r="H15" s="88" t="s">
        <v>4</v>
      </c>
      <c r="I15" s="87" t="s">
        <v>1</v>
      </c>
      <c r="J15" s="89" t="s">
        <v>6</v>
      </c>
      <c r="K15" s="83" t="s">
        <v>3</v>
      </c>
      <c r="L15" s="86" t="s">
        <v>2</v>
      </c>
      <c r="M15" s="87" t="s">
        <v>1</v>
      </c>
      <c r="N15" s="86" t="s">
        <v>2</v>
      </c>
      <c r="O15" s="87" t="s">
        <v>1</v>
      </c>
      <c r="P15" s="84" t="s">
        <v>0</v>
      </c>
      <c r="Q15" s="86" t="s">
        <v>2</v>
      </c>
      <c r="R15" s="87" t="s">
        <v>1</v>
      </c>
      <c r="S15" s="88" t="s">
        <v>4</v>
      </c>
      <c r="T15" s="85" t="s">
        <v>5</v>
      </c>
      <c r="U15" s="86" t="s">
        <v>2</v>
      </c>
      <c r="V15" s="84" t="s">
        <v>0</v>
      </c>
      <c r="W15" s="117" t="s">
        <v>2</v>
      </c>
    </row>
    <row r="16" spans="1:25">
      <c r="A16" s="172" t="s">
        <v>65</v>
      </c>
      <c r="B16" s="128">
        <v>9</v>
      </c>
      <c r="C16" s="69" t="s">
        <v>2</v>
      </c>
      <c r="D16" s="68" t="s">
        <v>5</v>
      </c>
      <c r="E16" s="70" t="s">
        <v>1</v>
      </c>
      <c r="F16" s="69" t="s">
        <v>2</v>
      </c>
      <c r="G16" s="71" t="s">
        <v>4</v>
      </c>
      <c r="H16" s="70" t="s">
        <v>1</v>
      </c>
      <c r="I16" s="72" t="s">
        <v>6</v>
      </c>
      <c r="J16" s="73" t="s">
        <v>3</v>
      </c>
      <c r="K16" s="69" t="s">
        <v>2</v>
      </c>
      <c r="L16" s="70" t="s">
        <v>1</v>
      </c>
      <c r="M16" s="69" t="s">
        <v>2</v>
      </c>
      <c r="N16" s="70" t="s">
        <v>1</v>
      </c>
      <c r="O16" s="67" t="s">
        <v>0</v>
      </c>
      <c r="P16" s="69" t="s">
        <v>2</v>
      </c>
      <c r="Q16" s="70" t="s">
        <v>1</v>
      </c>
      <c r="R16" s="71" t="s">
        <v>4</v>
      </c>
      <c r="S16" s="68" t="s">
        <v>5</v>
      </c>
      <c r="T16" s="69" t="s">
        <v>2</v>
      </c>
      <c r="U16" s="67" t="s">
        <v>0</v>
      </c>
      <c r="V16" s="69" t="s">
        <v>2</v>
      </c>
      <c r="W16" s="129" t="s">
        <v>1</v>
      </c>
    </row>
    <row r="17" spans="1:23" ht="15.75" thickBot="1">
      <c r="A17" s="173"/>
      <c r="B17" s="126">
        <v>10</v>
      </c>
      <c r="C17" s="94" t="s">
        <v>5</v>
      </c>
      <c r="D17" s="91" t="s">
        <v>1</v>
      </c>
      <c r="E17" s="92" t="s">
        <v>2</v>
      </c>
      <c r="F17" s="95" t="s">
        <v>4</v>
      </c>
      <c r="G17" s="91" t="s">
        <v>1</v>
      </c>
      <c r="H17" s="96" t="s">
        <v>6</v>
      </c>
      <c r="I17" s="97" t="s">
        <v>3</v>
      </c>
      <c r="J17" s="92" t="s">
        <v>2</v>
      </c>
      <c r="K17" s="91" t="s">
        <v>1</v>
      </c>
      <c r="L17" s="92" t="s">
        <v>2</v>
      </c>
      <c r="M17" s="91" t="s">
        <v>1</v>
      </c>
      <c r="N17" s="93" t="s">
        <v>0</v>
      </c>
      <c r="O17" s="92" t="s">
        <v>2</v>
      </c>
      <c r="P17" s="91" t="s">
        <v>1</v>
      </c>
      <c r="Q17" s="95" t="s">
        <v>4</v>
      </c>
      <c r="R17" s="94" t="s">
        <v>5</v>
      </c>
      <c r="S17" s="92" t="s">
        <v>2</v>
      </c>
      <c r="T17" s="93" t="s">
        <v>0</v>
      </c>
      <c r="U17" s="92" t="s">
        <v>2</v>
      </c>
      <c r="V17" s="91" t="s">
        <v>1</v>
      </c>
      <c r="W17" s="106" t="s">
        <v>5</v>
      </c>
    </row>
    <row r="18" spans="1:23">
      <c r="A18" s="169" t="s">
        <v>66</v>
      </c>
      <c r="B18" s="123">
        <v>11</v>
      </c>
      <c r="C18" s="76" t="s">
        <v>1</v>
      </c>
      <c r="D18" s="75" t="s">
        <v>2</v>
      </c>
      <c r="E18" s="77" t="s">
        <v>4</v>
      </c>
      <c r="F18" s="76" t="s">
        <v>1</v>
      </c>
      <c r="G18" s="81" t="s">
        <v>6</v>
      </c>
      <c r="H18" s="78" t="s">
        <v>3</v>
      </c>
      <c r="I18" s="75" t="s">
        <v>2</v>
      </c>
      <c r="J18" s="76" t="s">
        <v>1</v>
      </c>
      <c r="K18" s="75" t="s">
        <v>2</v>
      </c>
      <c r="L18" s="76" t="s">
        <v>1</v>
      </c>
      <c r="M18" s="79" t="s">
        <v>0</v>
      </c>
      <c r="N18" s="75" t="s">
        <v>2</v>
      </c>
      <c r="O18" s="76" t="s">
        <v>1</v>
      </c>
      <c r="P18" s="77" t="s">
        <v>4</v>
      </c>
      <c r="Q18" s="80" t="s">
        <v>5</v>
      </c>
      <c r="R18" s="75" t="s">
        <v>2</v>
      </c>
      <c r="S18" s="79" t="s">
        <v>0</v>
      </c>
      <c r="T18" s="75" t="s">
        <v>2</v>
      </c>
      <c r="U18" s="76" t="s">
        <v>1</v>
      </c>
      <c r="V18" s="80" t="s">
        <v>5</v>
      </c>
      <c r="W18" s="132" t="s">
        <v>6</v>
      </c>
    </row>
    <row r="19" spans="1:23" ht="15.75" thickBot="1">
      <c r="A19" s="171"/>
      <c r="B19" s="125">
        <v>12</v>
      </c>
      <c r="C19" s="86" t="s">
        <v>2</v>
      </c>
      <c r="D19" s="88" t="s">
        <v>4</v>
      </c>
      <c r="E19" s="87" t="s">
        <v>1</v>
      </c>
      <c r="F19" s="89" t="s">
        <v>6</v>
      </c>
      <c r="G19" s="83" t="s">
        <v>3</v>
      </c>
      <c r="H19" s="86" t="s">
        <v>2</v>
      </c>
      <c r="I19" s="87" t="s">
        <v>1</v>
      </c>
      <c r="J19" s="86" t="s">
        <v>2</v>
      </c>
      <c r="K19" s="87" t="s">
        <v>1</v>
      </c>
      <c r="L19" s="84" t="s">
        <v>0</v>
      </c>
      <c r="M19" s="86" t="s">
        <v>2</v>
      </c>
      <c r="N19" s="87" t="s">
        <v>1</v>
      </c>
      <c r="O19" s="88" t="s">
        <v>4</v>
      </c>
      <c r="P19" s="85" t="s">
        <v>5</v>
      </c>
      <c r="Q19" s="86" t="s">
        <v>2</v>
      </c>
      <c r="R19" s="84" t="s">
        <v>0</v>
      </c>
      <c r="S19" s="86" t="s">
        <v>2</v>
      </c>
      <c r="T19" s="87" t="s">
        <v>1</v>
      </c>
      <c r="U19" s="85" t="s">
        <v>5</v>
      </c>
      <c r="V19" s="89" t="s">
        <v>6</v>
      </c>
      <c r="W19" s="133" t="s">
        <v>3</v>
      </c>
    </row>
    <row r="20" spans="1:23">
      <c r="A20" s="172" t="s">
        <v>70</v>
      </c>
      <c r="B20" s="128">
        <v>13</v>
      </c>
      <c r="C20" s="71" t="s">
        <v>4</v>
      </c>
      <c r="D20" s="70" t="s">
        <v>1</v>
      </c>
      <c r="E20" s="72" t="s">
        <v>6</v>
      </c>
      <c r="F20" s="73" t="s">
        <v>3</v>
      </c>
      <c r="G20" s="69" t="s">
        <v>2</v>
      </c>
      <c r="H20" s="70" t="s">
        <v>1</v>
      </c>
      <c r="I20" s="69" t="s">
        <v>2</v>
      </c>
      <c r="J20" s="70" t="s">
        <v>1</v>
      </c>
      <c r="K20" s="67" t="s">
        <v>0</v>
      </c>
      <c r="L20" s="69" t="s">
        <v>2</v>
      </c>
      <c r="M20" s="70" t="s">
        <v>1</v>
      </c>
      <c r="N20" s="71" t="s">
        <v>4</v>
      </c>
      <c r="O20" s="131" t="s">
        <v>73</v>
      </c>
      <c r="P20" s="69" t="s">
        <v>2</v>
      </c>
      <c r="Q20" s="67" t="s">
        <v>0</v>
      </c>
      <c r="R20" s="69" t="s">
        <v>2</v>
      </c>
      <c r="S20" s="70" t="s">
        <v>1</v>
      </c>
      <c r="T20" s="68" t="s">
        <v>5</v>
      </c>
      <c r="U20" s="72" t="s">
        <v>6</v>
      </c>
      <c r="V20" s="73" t="s">
        <v>3</v>
      </c>
      <c r="W20" s="129" t="s">
        <v>1</v>
      </c>
    </row>
    <row r="21" spans="1:23">
      <c r="A21" s="170"/>
      <c r="B21" s="61">
        <v>14</v>
      </c>
      <c r="C21" s="58" t="s">
        <v>1</v>
      </c>
      <c r="D21" s="60" t="s">
        <v>6</v>
      </c>
      <c r="E21" s="54" t="s">
        <v>3</v>
      </c>
      <c r="F21" s="57" t="s">
        <v>2</v>
      </c>
      <c r="G21" s="58" t="s">
        <v>1</v>
      </c>
      <c r="H21" s="57" t="s">
        <v>2</v>
      </c>
      <c r="I21" s="58" t="s">
        <v>1</v>
      </c>
      <c r="J21" s="55" t="s">
        <v>0</v>
      </c>
      <c r="K21" s="57" t="s">
        <v>2</v>
      </c>
      <c r="L21" s="58" t="s">
        <v>1</v>
      </c>
      <c r="M21" s="59" t="s">
        <v>4</v>
      </c>
      <c r="N21" s="56" t="s">
        <v>5</v>
      </c>
      <c r="O21" s="57" t="s">
        <v>2</v>
      </c>
      <c r="P21" s="55" t="s">
        <v>0</v>
      </c>
      <c r="Q21" s="57" t="s">
        <v>2</v>
      </c>
      <c r="R21" s="58" t="s">
        <v>1</v>
      </c>
      <c r="S21" s="56" t="s">
        <v>5</v>
      </c>
      <c r="T21" s="60" t="s">
        <v>6</v>
      </c>
      <c r="U21" s="54" t="s">
        <v>3</v>
      </c>
      <c r="V21" s="58" t="s">
        <v>1</v>
      </c>
      <c r="W21" s="105" t="s">
        <v>4</v>
      </c>
    </row>
    <row r="22" spans="1:23">
      <c r="A22" s="170"/>
      <c r="B22" s="61">
        <v>15</v>
      </c>
      <c r="C22" s="60" t="s">
        <v>6</v>
      </c>
      <c r="D22" s="54" t="s">
        <v>3</v>
      </c>
      <c r="E22" s="57" t="s">
        <v>2</v>
      </c>
      <c r="F22" s="58" t="s">
        <v>1</v>
      </c>
      <c r="G22" s="57" t="s">
        <v>2</v>
      </c>
      <c r="H22" s="58" t="s">
        <v>1</v>
      </c>
      <c r="I22" s="55" t="s">
        <v>0</v>
      </c>
      <c r="J22" s="57" t="s">
        <v>2</v>
      </c>
      <c r="K22" s="58" t="s">
        <v>1</v>
      </c>
      <c r="L22" s="59" t="s">
        <v>4</v>
      </c>
      <c r="M22" s="56" t="s">
        <v>5</v>
      </c>
      <c r="N22" s="57" t="s">
        <v>2</v>
      </c>
      <c r="O22" s="55" t="s">
        <v>0</v>
      </c>
      <c r="P22" s="57" t="s">
        <v>2</v>
      </c>
      <c r="Q22" s="58" t="s">
        <v>1</v>
      </c>
      <c r="R22" s="56" t="s">
        <v>5</v>
      </c>
      <c r="S22" s="60" t="s">
        <v>6</v>
      </c>
      <c r="T22" s="54" t="s">
        <v>3</v>
      </c>
      <c r="U22" s="58" t="s">
        <v>1</v>
      </c>
      <c r="V22" s="59" t="s">
        <v>4</v>
      </c>
      <c r="W22" s="102" t="s">
        <v>1</v>
      </c>
    </row>
    <row r="23" spans="1:23" ht="15.75" thickBot="1">
      <c r="A23" s="173"/>
      <c r="B23" s="126">
        <v>16</v>
      </c>
      <c r="C23" s="97" t="s">
        <v>3</v>
      </c>
      <c r="D23" s="92" t="s">
        <v>2</v>
      </c>
      <c r="E23" s="91" t="s">
        <v>1</v>
      </c>
      <c r="F23" s="92" t="s">
        <v>2</v>
      </c>
      <c r="G23" s="91" t="s">
        <v>1</v>
      </c>
      <c r="H23" s="93" t="s">
        <v>0</v>
      </c>
      <c r="I23" s="92" t="s">
        <v>2</v>
      </c>
      <c r="J23" s="91" t="s">
        <v>1</v>
      </c>
      <c r="K23" s="95" t="s">
        <v>4</v>
      </c>
      <c r="L23" s="94" t="s">
        <v>5</v>
      </c>
      <c r="M23" s="92" t="s">
        <v>2</v>
      </c>
      <c r="N23" s="93" t="s">
        <v>0</v>
      </c>
      <c r="O23" s="92" t="s">
        <v>2</v>
      </c>
      <c r="P23" s="91" t="s">
        <v>1</v>
      </c>
      <c r="Q23" s="94" t="s">
        <v>5</v>
      </c>
      <c r="R23" s="96" t="s">
        <v>6</v>
      </c>
      <c r="S23" s="97" t="s">
        <v>3</v>
      </c>
      <c r="T23" s="91" t="s">
        <v>1</v>
      </c>
      <c r="U23" s="95" t="s">
        <v>4</v>
      </c>
      <c r="V23" s="91" t="s">
        <v>1</v>
      </c>
      <c r="W23" s="134" t="s">
        <v>2</v>
      </c>
    </row>
    <row r="24" spans="1:23">
      <c r="A24" s="169" t="s">
        <v>71</v>
      </c>
      <c r="B24" s="123">
        <v>17</v>
      </c>
      <c r="C24" s="75" t="s">
        <v>2</v>
      </c>
      <c r="D24" s="76" t="s">
        <v>1</v>
      </c>
      <c r="E24" s="75" t="s">
        <v>2</v>
      </c>
      <c r="F24" s="76" t="s">
        <v>1</v>
      </c>
      <c r="G24" s="79" t="s">
        <v>0</v>
      </c>
      <c r="H24" s="75" t="s">
        <v>2</v>
      </c>
      <c r="I24" s="76" t="s">
        <v>1</v>
      </c>
      <c r="J24" s="77" t="s">
        <v>4</v>
      </c>
      <c r="K24" s="80" t="s">
        <v>5</v>
      </c>
      <c r="L24" s="75" t="s">
        <v>2</v>
      </c>
      <c r="M24" s="79" t="s">
        <v>0</v>
      </c>
      <c r="N24" s="75" t="s">
        <v>2</v>
      </c>
      <c r="O24" s="76" t="s">
        <v>1</v>
      </c>
      <c r="P24" s="80" t="s">
        <v>5</v>
      </c>
      <c r="Q24" s="81" t="s">
        <v>6</v>
      </c>
      <c r="R24" s="78" t="s">
        <v>3</v>
      </c>
      <c r="S24" s="76" t="s">
        <v>1</v>
      </c>
      <c r="T24" s="77" t="s">
        <v>4</v>
      </c>
      <c r="U24" s="76" t="s">
        <v>1</v>
      </c>
      <c r="V24" s="75" t="s">
        <v>2</v>
      </c>
      <c r="W24" s="130" t="s">
        <v>5</v>
      </c>
    </row>
    <row r="25" spans="1:23">
      <c r="A25" s="170"/>
      <c r="B25" s="61">
        <v>18</v>
      </c>
      <c r="C25" s="58" t="s">
        <v>1</v>
      </c>
      <c r="D25" s="57" t="s">
        <v>2</v>
      </c>
      <c r="E25" s="58" t="s">
        <v>1</v>
      </c>
      <c r="F25" s="55" t="s">
        <v>0</v>
      </c>
      <c r="G25" s="57" t="s">
        <v>2</v>
      </c>
      <c r="H25" s="58" t="s">
        <v>1</v>
      </c>
      <c r="I25" s="59" t="s">
        <v>4</v>
      </c>
      <c r="J25" s="56" t="s">
        <v>5</v>
      </c>
      <c r="K25" s="57" t="s">
        <v>2</v>
      </c>
      <c r="L25" s="55" t="s">
        <v>0</v>
      </c>
      <c r="M25" s="57" t="s">
        <v>2</v>
      </c>
      <c r="N25" s="58" t="s">
        <v>1</v>
      </c>
      <c r="O25" s="56" t="s">
        <v>5</v>
      </c>
      <c r="P25" s="60" t="s">
        <v>6</v>
      </c>
      <c r="Q25" s="54" t="s">
        <v>3</v>
      </c>
      <c r="R25" s="58" t="s">
        <v>1</v>
      </c>
      <c r="S25" s="59" t="s">
        <v>4</v>
      </c>
      <c r="T25" s="58" t="s">
        <v>1</v>
      </c>
      <c r="U25" s="57" t="s">
        <v>2</v>
      </c>
      <c r="V25" s="56" t="s">
        <v>5</v>
      </c>
      <c r="W25" s="112" t="s">
        <v>3</v>
      </c>
    </row>
    <row r="26" spans="1:23">
      <c r="A26" s="170"/>
      <c r="B26" s="61">
        <v>19</v>
      </c>
      <c r="C26" s="57" t="s">
        <v>2</v>
      </c>
      <c r="D26" s="58" t="s">
        <v>1</v>
      </c>
      <c r="E26" s="55" t="s">
        <v>0</v>
      </c>
      <c r="F26" s="57" t="s">
        <v>2</v>
      </c>
      <c r="G26" s="58" t="s">
        <v>1</v>
      </c>
      <c r="H26" s="59" t="s">
        <v>4</v>
      </c>
      <c r="I26" s="54" t="s">
        <v>3</v>
      </c>
      <c r="J26" s="55" t="s">
        <v>0</v>
      </c>
      <c r="K26" s="56" t="s">
        <v>5</v>
      </c>
      <c r="L26" s="57" t="s">
        <v>2</v>
      </c>
      <c r="M26" s="58" t="s">
        <v>1</v>
      </c>
      <c r="N26" s="57" t="s">
        <v>2</v>
      </c>
      <c r="O26" s="55" t="s">
        <v>0</v>
      </c>
      <c r="P26" s="58" t="s">
        <v>1</v>
      </c>
      <c r="Q26" s="57" t="s">
        <v>2</v>
      </c>
      <c r="R26" s="56" t="s">
        <v>5</v>
      </c>
      <c r="S26" s="58" t="s">
        <v>1</v>
      </c>
      <c r="T26" s="57" t="s">
        <v>2</v>
      </c>
      <c r="U26" s="59" t="s">
        <v>4</v>
      </c>
      <c r="V26" s="58" t="s">
        <v>1</v>
      </c>
      <c r="W26" s="111" t="s">
        <v>6</v>
      </c>
    </row>
    <row r="27" spans="1:23" ht="15.75" thickBot="1">
      <c r="A27" s="171"/>
      <c r="B27" s="125">
        <v>20</v>
      </c>
      <c r="C27" s="87" t="s">
        <v>1</v>
      </c>
      <c r="D27" s="84" t="s">
        <v>0</v>
      </c>
      <c r="E27" s="86" t="s">
        <v>2</v>
      </c>
      <c r="F27" s="87" t="s">
        <v>1</v>
      </c>
      <c r="G27" s="88" t="s">
        <v>4</v>
      </c>
      <c r="H27" s="83" t="s">
        <v>3</v>
      </c>
      <c r="I27" s="84" t="s">
        <v>0</v>
      </c>
      <c r="J27" s="85" t="s">
        <v>5</v>
      </c>
      <c r="K27" s="86" t="s">
        <v>2</v>
      </c>
      <c r="L27" s="87" t="s">
        <v>1</v>
      </c>
      <c r="M27" s="86" t="s">
        <v>2</v>
      </c>
      <c r="N27" s="84" t="s">
        <v>0</v>
      </c>
      <c r="O27" s="87" t="s">
        <v>1</v>
      </c>
      <c r="P27" s="86" t="s">
        <v>2</v>
      </c>
      <c r="Q27" s="85" t="s">
        <v>5</v>
      </c>
      <c r="R27" s="87" t="s">
        <v>1</v>
      </c>
      <c r="S27" s="86" t="s">
        <v>2</v>
      </c>
      <c r="T27" s="88" t="s">
        <v>4</v>
      </c>
      <c r="U27" s="87" t="s">
        <v>1</v>
      </c>
      <c r="V27" s="89" t="s">
        <v>6</v>
      </c>
      <c r="W27" s="133" t="s">
        <v>3</v>
      </c>
    </row>
    <row r="28" spans="1:23">
      <c r="A28" s="172" t="s">
        <v>72</v>
      </c>
      <c r="B28" s="128">
        <v>21</v>
      </c>
      <c r="C28" s="67" t="s">
        <v>0</v>
      </c>
      <c r="D28" s="69" t="s">
        <v>2</v>
      </c>
      <c r="E28" s="70" t="s">
        <v>1</v>
      </c>
      <c r="F28" s="71" t="s">
        <v>4</v>
      </c>
      <c r="G28" s="73" t="s">
        <v>3</v>
      </c>
      <c r="H28" s="67" t="s">
        <v>0</v>
      </c>
      <c r="I28" s="68" t="s">
        <v>5</v>
      </c>
      <c r="J28" s="69" t="s">
        <v>2</v>
      </c>
      <c r="K28" s="70" t="s">
        <v>1</v>
      </c>
      <c r="L28" s="69" t="s">
        <v>2</v>
      </c>
      <c r="M28" s="67" t="s">
        <v>0</v>
      </c>
      <c r="N28" s="70" t="s">
        <v>1</v>
      </c>
      <c r="O28" s="69" t="s">
        <v>2</v>
      </c>
      <c r="P28" s="68" t="s">
        <v>5</v>
      </c>
      <c r="Q28" s="70" t="s">
        <v>1</v>
      </c>
      <c r="R28" s="69" t="s">
        <v>2</v>
      </c>
      <c r="S28" s="71" t="s">
        <v>4</v>
      </c>
      <c r="T28" s="70" t="s">
        <v>1</v>
      </c>
      <c r="U28" s="72" t="s">
        <v>6</v>
      </c>
      <c r="V28" s="73" t="s">
        <v>3</v>
      </c>
      <c r="W28" s="104" t="s">
        <v>2</v>
      </c>
    </row>
    <row r="29" spans="1:23">
      <c r="A29" s="170"/>
      <c r="B29" s="61">
        <v>22</v>
      </c>
      <c r="C29" s="57" t="s">
        <v>2</v>
      </c>
      <c r="D29" s="58" t="s">
        <v>1</v>
      </c>
      <c r="E29" s="59" t="s">
        <v>4</v>
      </c>
      <c r="F29" s="54" t="s">
        <v>3</v>
      </c>
      <c r="G29" s="55" t="s">
        <v>0</v>
      </c>
      <c r="H29" s="56" t="s">
        <v>5</v>
      </c>
      <c r="I29" s="57" t="s">
        <v>2</v>
      </c>
      <c r="J29" s="58" t="s">
        <v>1</v>
      </c>
      <c r="K29" s="57" t="s">
        <v>2</v>
      </c>
      <c r="L29" s="55" t="s">
        <v>0</v>
      </c>
      <c r="M29" s="58" t="s">
        <v>1</v>
      </c>
      <c r="N29" s="57" t="s">
        <v>2</v>
      </c>
      <c r="O29" s="56" t="s">
        <v>5</v>
      </c>
      <c r="P29" s="58" t="s">
        <v>1</v>
      </c>
      <c r="Q29" s="57" t="s">
        <v>2</v>
      </c>
      <c r="R29" s="59" t="s">
        <v>4</v>
      </c>
      <c r="S29" s="58" t="s">
        <v>1</v>
      </c>
      <c r="T29" s="60" t="s">
        <v>6</v>
      </c>
      <c r="U29" s="54" t="s">
        <v>3</v>
      </c>
      <c r="V29" s="57" t="s">
        <v>2</v>
      </c>
      <c r="W29" s="102" t="s">
        <v>1</v>
      </c>
    </row>
    <row r="30" spans="1:23">
      <c r="A30" s="170"/>
      <c r="B30" s="61">
        <v>23</v>
      </c>
      <c r="C30" s="58" t="s">
        <v>1</v>
      </c>
      <c r="D30" s="59" t="s">
        <v>4</v>
      </c>
      <c r="E30" s="54" t="s">
        <v>3</v>
      </c>
      <c r="F30" s="55" t="s">
        <v>0</v>
      </c>
      <c r="G30" s="56" t="s">
        <v>5</v>
      </c>
      <c r="H30" s="57" t="s">
        <v>2</v>
      </c>
      <c r="I30" s="58" t="s">
        <v>1</v>
      </c>
      <c r="J30" s="57" t="s">
        <v>2</v>
      </c>
      <c r="K30" s="55" t="s">
        <v>0</v>
      </c>
      <c r="L30" s="58" t="s">
        <v>1</v>
      </c>
      <c r="M30" s="57" t="s">
        <v>2</v>
      </c>
      <c r="N30" s="56" t="s">
        <v>5</v>
      </c>
      <c r="O30" s="58" t="s">
        <v>1</v>
      </c>
      <c r="P30" s="57" t="s">
        <v>2</v>
      </c>
      <c r="Q30" s="59" t="s">
        <v>4</v>
      </c>
      <c r="R30" s="58" t="s">
        <v>1</v>
      </c>
      <c r="S30" s="60" t="s">
        <v>6</v>
      </c>
      <c r="T30" s="54" t="s">
        <v>3</v>
      </c>
      <c r="U30" s="57" t="s">
        <v>2</v>
      </c>
      <c r="V30" s="58" t="s">
        <v>1</v>
      </c>
      <c r="W30" s="101" t="s">
        <v>2</v>
      </c>
    </row>
    <row r="31" spans="1:23" ht="15.75" thickBot="1">
      <c r="A31" s="171"/>
      <c r="B31" s="125">
        <v>24</v>
      </c>
      <c r="C31" s="88" t="s">
        <v>4</v>
      </c>
      <c r="D31" s="83" t="s">
        <v>3</v>
      </c>
      <c r="E31" s="84" t="s">
        <v>0</v>
      </c>
      <c r="F31" s="85" t="s">
        <v>5</v>
      </c>
      <c r="G31" s="86" t="s">
        <v>2</v>
      </c>
      <c r="H31" s="87" t="s">
        <v>1</v>
      </c>
      <c r="I31" s="86" t="s">
        <v>2</v>
      </c>
      <c r="J31" s="84" t="s">
        <v>0</v>
      </c>
      <c r="K31" s="87" t="s">
        <v>1</v>
      </c>
      <c r="L31" s="86" t="s">
        <v>2</v>
      </c>
      <c r="M31" s="85" t="s">
        <v>5</v>
      </c>
      <c r="N31" s="87" t="s">
        <v>1</v>
      </c>
      <c r="O31" s="86" t="s">
        <v>2</v>
      </c>
      <c r="P31" s="88" t="s">
        <v>4</v>
      </c>
      <c r="Q31" s="87" t="s">
        <v>1</v>
      </c>
      <c r="R31" s="89" t="s">
        <v>6</v>
      </c>
      <c r="S31" s="83" t="s">
        <v>3</v>
      </c>
      <c r="T31" s="86" t="s">
        <v>2</v>
      </c>
      <c r="U31" s="87" t="s">
        <v>1</v>
      </c>
      <c r="V31" s="86" t="s">
        <v>2</v>
      </c>
      <c r="W31" s="109" t="s">
        <v>1</v>
      </c>
    </row>
    <row r="34" spans="3:4">
      <c r="C34" s="55" t="s">
        <v>0</v>
      </c>
      <c r="D34" s="44">
        <f>COUNTIF(C8:W31,"=PAN")</f>
        <v>54</v>
      </c>
    </row>
    <row r="35" spans="3:4">
      <c r="C35" s="58" t="s">
        <v>1</v>
      </c>
      <c r="D35" s="45">
        <f>COUNTIF(C8:W31,"=PRI")</f>
        <v>144</v>
      </c>
    </row>
    <row r="36" spans="3:4">
      <c r="C36" s="57" t="s">
        <v>2</v>
      </c>
      <c r="D36" s="44">
        <f>COUNTIF(C8:W31,"=PRD")</f>
        <v>145</v>
      </c>
    </row>
    <row r="37" spans="3:4">
      <c r="C37" s="54" t="s">
        <v>3</v>
      </c>
      <c r="D37" s="45">
        <f>COUNTIF(C8:W31,"=PT")</f>
        <v>36</v>
      </c>
    </row>
    <row r="38" spans="3:4">
      <c r="C38" s="59" t="s">
        <v>4</v>
      </c>
      <c r="D38" s="45">
        <f>COUNTIF(C8:W31,"=PVEM")</f>
        <v>45</v>
      </c>
    </row>
    <row r="39" spans="3:4">
      <c r="C39" s="56" t="s">
        <v>5</v>
      </c>
      <c r="D39" s="45">
        <f>COUNTIF(C8:W31,"=CONV")</f>
        <v>49</v>
      </c>
    </row>
    <row r="40" spans="3:4">
      <c r="C40" s="60" t="s">
        <v>6</v>
      </c>
      <c r="D40" s="45">
        <f>COUNTIF(C8:W31,"=PNA")</f>
        <v>29</v>
      </c>
    </row>
    <row r="41" spans="3:4">
      <c r="C41" s="122" t="s">
        <v>8</v>
      </c>
      <c r="D41" s="40">
        <f>SUM(D34:D40)</f>
        <v>502</v>
      </c>
    </row>
    <row r="43" spans="3:4">
      <c r="C43" s="122" t="s">
        <v>73</v>
      </c>
      <c r="D43" s="45">
        <f>COUNTIF(C8:W31,"=IFE")</f>
        <v>2</v>
      </c>
    </row>
  </sheetData>
  <mergeCells count="10">
    <mergeCell ref="A24:A27"/>
    <mergeCell ref="A28:A31"/>
    <mergeCell ref="C6:I6"/>
    <mergeCell ref="J6:W6"/>
    <mergeCell ref="A4:W4"/>
    <mergeCell ref="A8:A11"/>
    <mergeCell ref="A12:A15"/>
    <mergeCell ref="A16:A17"/>
    <mergeCell ref="A18:A19"/>
    <mergeCell ref="A20:A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C6:E14"/>
  <sheetViews>
    <sheetView workbookViewId="0">
      <selection activeCell="E18" sqref="E18"/>
    </sheetView>
  </sheetViews>
  <sheetFormatPr baseColWidth="10" defaultRowHeight="15"/>
  <cols>
    <col min="4" max="4" width="11.7109375" bestFit="1" customWidth="1"/>
    <col min="5" max="5" width="32.5703125" customWidth="1"/>
  </cols>
  <sheetData>
    <row r="6" spans="3:5">
      <c r="C6" t="s">
        <v>74</v>
      </c>
      <c r="D6" t="s">
        <v>75</v>
      </c>
      <c r="E6" t="s">
        <v>76</v>
      </c>
    </row>
    <row r="7" spans="3:5">
      <c r="C7" t="s">
        <v>0</v>
      </c>
      <c r="D7" s="135">
        <v>99538</v>
      </c>
      <c r="E7" s="136">
        <f>D7*100/D14</f>
        <v>9.3644748676302907</v>
      </c>
    </row>
    <row r="8" spans="3:5">
      <c r="C8" t="s">
        <v>1</v>
      </c>
      <c r="D8" s="135">
        <v>371391.5</v>
      </c>
      <c r="E8" s="136">
        <f>D8*100/D14</f>
        <v>34.940287807686666</v>
      </c>
    </row>
    <row r="9" spans="3:5">
      <c r="C9" t="s">
        <v>2</v>
      </c>
      <c r="D9" s="135">
        <v>371482</v>
      </c>
      <c r="E9" s="136">
        <f>D9*100/D14</f>
        <v>34.948801992977913</v>
      </c>
    </row>
    <row r="10" spans="3:5">
      <c r="C10" t="s">
        <v>3</v>
      </c>
      <c r="D10" s="135">
        <v>43666.04</v>
      </c>
      <c r="E10" s="136">
        <f>D10*100/D14</f>
        <v>4.1080746463555524</v>
      </c>
    </row>
    <row r="11" spans="3:5">
      <c r="C11" t="s">
        <v>4</v>
      </c>
      <c r="D11" s="135">
        <v>69543.5</v>
      </c>
      <c r="E11" s="136">
        <f>D11*100/D14</f>
        <v>6.5426104398023579</v>
      </c>
    </row>
    <row r="12" spans="3:5">
      <c r="C12" t="s">
        <v>5</v>
      </c>
      <c r="D12" s="135">
        <v>83623.960000000006</v>
      </c>
      <c r="E12" s="136">
        <f>D12*100/D14</f>
        <v>7.8672916047310659</v>
      </c>
    </row>
    <row r="13" spans="3:5">
      <c r="C13" t="s">
        <v>6</v>
      </c>
      <c r="D13" s="135">
        <v>23687</v>
      </c>
      <c r="E13" s="136">
        <f>D13*100/D14</f>
        <v>2.2284586408161577</v>
      </c>
    </row>
    <row r="14" spans="3:5">
      <c r="D14" s="135">
        <f>SUM(D7:D13)</f>
        <v>1062932</v>
      </c>
      <c r="E14" s="136">
        <f>SUM(E7:E13)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PREMISAS GRO</vt:lpstr>
      <vt:lpstr>CONTEOS 30-70</vt:lpstr>
      <vt:lpstr>PAUTA RADIO</vt:lpstr>
      <vt:lpstr>PAUTA TV</vt:lpstr>
      <vt:lpstr>Hoja1</vt:lpstr>
      <vt:lpstr>'CONTEOS 30-70'!Área_de_impresión</vt:lpstr>
      <vt:lpstr>'PREMISAS GRO'!Área_de_impresión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2010-01-15T20:15:50Z</cp:lastPrinted>
  <dcterms:created xsi:type="dcterms:W3CDTF">2009-09-30T16:12:01Z</dcterms:created>
  <dcterms:modified xsi:type="dcterms:W3CDTF">2010-05-24T17:09:08Z</dcterms:modified>
</cp:coreProperties>
</file>